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180" windowWidth="18315" windowHeight="8505" tabRatio="465"/>
  </bookViews>
  <sheets>
    <sheet name="馬力-電流對應表" sheetId="2" r:id="rId1"/>
    <sheet name="電線-電流對應表" sheetId="3" r:id="rId2"/>
    <sheet name="開關規格表" sheetId="4" r:id="rId3"/>
  </sheets>
  <calcPr calcId="145621"/>
</workbook>
</file>

<file path=xl/calcChain.xml><?xml version="1.0" encoding="utf-8"?>
<calcChain xmlns="http://schemas.openxmlformats.org/spreadsheetml/2006/main">
  <c r="AF37" i="2" l="1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L17" i="2"/>
  <c r="K17" i="2"/>
  <c r="J17" i="2"/>
  <c r="I17" i="2"/>
  <c r="H17" i="2"/>
  <c r="G17" i="2"/>
  <c r="F17" i="2"/>
  <c r="E17" i="2"/>
  <c r="D17" i="2"/>
  <c r="C17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16" i="2"/>
  <c r="K16" i="2"/>
  <c r="J16" i="2"/>
  <c r="I16" i="2"/>
  <c r="H16" i="2"/>
  <c r="G16" i="2"/>
  <c r="F16" i="2"/>
  <c r="E16" i="2"/>
  <c r="D16" i="2"/>
  <c r="C16" i="2"/>
  <c r="AC36" i="2"/>
  <c r="AB36" i="2"/>
  <c r="AA36" i="2"/>
  <c r="Z36" i="2"/>
  <c r="Y36" i="2"/>
  <c r="Z26" i="2"/>
  <c r="Y26" i="2"/>
  <c r="X26" i="2"/>
  <c r="W26" i="2"/>
  <c r="V26" i="2"/>
  <c r="U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L34" i="2"/>
  <c r="H34" i="2"/>
  <c r="AD32" i="2"/>
  <c r="AC32" i="2"/>
  <c r="AB32" i="2"/>
  <c r="AA32" i="2"/>
  <c r="Z32" i="2"/>
  <c r="Y32" i="2"/>
  <c r="X32" i="2"/>
  <c r="W32" i="2"/>
  <c r="T32" i="2"/>
  <c r="R32" i="2"/>
  <c r="Q32" i="2"/>
  <c r="P32" i="2"/>
  <c r="N32" i="2"/>
  <c r="M32" i="2"/>
  <c r="K32" i="2"/>
  <c r="I32" i="2"/>
  <c r="G32" i="2"/>
  <c r="D32" i="2"/>
  <c r="D35" i="2" s="1"/>
  <c r="C32" i="2"/>
  <c r="E32" i="2"/>
  <c r="X31" i="2"/>
  <c r="X35" i="2" s="1"/>
  <c r="W31" i="2"/>
  <c r="V31" i="2"/>
  <c r="V35" i="2" s="1"/>
  <c r="U31" i="2"/>
  <c r="T31" i="2"/>
  <c r="T35" i="2" s="1"/>
  <c r="S31" i="2"/>
  <c r="R31" i="2"/>
  <c r="R35" i="2" s="1"/>
  <c r="Q31" i="2"/>
  <c r="P31" i="2"/>
  <c r="P35" i="2" s="1"/>
  <c r="O31" i="2"/>
  <c r="N31" i="2"/>
  <c r="N35" i="2" s="1"/>
  <c r="M31" i="2"/>
  <c r="L31" i="2"/>
  <c r="L35" i="2" s="1"/>
  <c r="K31" i="2"/>
  <c r="J31" i="2"/>
  <c r="J35" i="2" s="1"/>
  <c r="I31" i="2"/>
  <c r="H31" i="2"/>
  <c r="H35" i="2" s="1"/>
  <c r="G31" i="2"/>
  <c r="F31" i="2"/>
  <c r="F35" i="2" s="1"/>
  <c r="E31" i="2"/>
  <c r="C35" i="2" l="1"/>
  <c r="E35" i="2"/>
  <c r="G35" i="2"/>
  <c r="I35" i="2"/>
  <c r="K35" i="2"/>
  <c r="M35" i="2"/>
  <c r="O35" i="2"/>
  <c r="Q35" i="2"/>
  <c r="S35" i="2"/>
  <c r="U35" i="2"/>
  <c r="W35" i="2"/>
  <c r="D24" i="2" l="1"/>
  <c r="C24" i="2"/>
  <c r="N34" i="2" l="1"/>
  <c r="M34" i="2"/>
  <c r="K34" i="2"/>
  <c r="J34" i="2" l="1"/>
  <c r="I34" i="2"/>
  <c r="G34" i="2"/>
  <c r="F34" i="2"/>
  <c r="E34" i="2" l="1"/>
  <c r="D34" i="2"/>
  <c r="C34" i="2"/>
  <c r="K24" i="2" l="1"/>
  <c r="J24" i="2"/>
  <c r="I24" i="2"/>
  <c r="H24" i="2"/>
  <c r="G24" i="2"/>
  <c r="F24" i="2"/>
  <c r="E24" i="2"/>
  <c r="J15" i="2"/>
  <c r="I15" i="2"/>
  <c r="H15" i="2"/>
  <c r="G15" i="2"/>
  <c r="F15" i="2"/>
  <c r="E15" i="2"/>
  <c r="D15" i="2"/>
  <c r="C15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<sst xmlns="http://schemas.openxmlformats.org/spreadsheetml/2006/main" count="352" uniqueCount="125">
  <si>
    <t>1/8</t>
    <phoneticPr fontId="1" type="noConversion"/>
  </si>
  <si>
    <t>1/4</t>
    <phoneticPr fontId="1" type="noConversion"/>
  </si>
  <si>
    <t>1/2</t>
    <phoneticPr fontId="1" type="noConversion"/>
  </si>
  <si>
    <t>1/3</t>
    <phoneticPr fontId="1" type="noConversion"/>
  </si>
  <si>
    <t>3/4</t>
    <phoneticPr fontId="1" type="noConversion"/>
  </si>
  <si>
    <t>1.5</t>
    <phoneticPr fontId="1" type="noConversion"/>
  </si>
  <si>
    <t>0.1</t>
    <phoneticPr fontId="1" type="noConversion"/>
  </si>
  <si>
    <t>0.2</t>
    <phoneticPr fontId="1" type="noConversion"/>
  </si>
  <si>
    <t>0.25</t>
    <phoneticPr fontId="1" type="noConversion"/>
  </si>
  <si>
    <t>0.55</t>
    <phoneticPr fontId="1" type="noConversion"/>
  </si>
  <si>
    <t>0.75</t>
    <phoneticPr fontId="1" type="noConversion"/>
  </si>
  <si>
    <t>1.1</t>
    <phoneticPr fontId="1" type="noConversion"/>
  </si>
  <si>
    <t>2.2</t>
    <phoneticPr fontId="1" type="noConversion"/>
  </si>
  <si>
    <t>3.75</t>
    <phoneticPr fontId="1" type="noConversion"/>
  </si>
  <si>
    <t>最小線徑 (銅)</t>
    <phoneticPr fontId="1" type="noConversion"/>
  </si>
  <si>
    <t>單相 110V</t>
    <phoneticPr fontId="1" type="noConversion"/>
  </si>
  <si>
    <t>單相 220V</t>
    <phoneticPr fontId="1" type="noConversion"/>
  </si>
  <si>
    <t>三相 220V</t>
    <phoneticPr fontId="1" type="noConversion"/>
  </si>
  <si>
    <t>線徑大小 (mm)</t>
    <phoneticPr fontId="1" type="noConversion"/>
  </si>
  <si>
    <t>PVC配管
安全電流(A)</t>
    <phoneticPr fontId="1" type="noConversion"/>
  </si>
  <si>
    <t>金屬配管
安全電流(A)</t>
    <phoneticPr fontId="1" type="noConversion"/>
  </si>
  <si>
    <t>電線規格 / 電流對應表</t>
    <phoneticPr fontId="1" type="noConversion"/>
  </si>
  <si>
    <t>功率 (kW)</t>
    <phoneticPr fontId="1" type="noConversion"/>
  </si>
  <si>
    <t>馬力 (HP)</t>
    <phoneticPr fontId="1" type="noConversion"/>
  </si>
  <si>
    <t>-</t>
  </si>
  <si>
    <t>-</t>
    <phoneticPr fontId="1" type="noConversion"/>
  </si>
  <si>
    <r>
      <t>線徑大小 (mm</t>
    </r>
    <r>
      <rPr>
        <vertAlign val="superscript"/>
        <sz val="12"/>
        <rFont val="微軟正黑體"/>
        <family val="2"/>
        <charset val="136"/>
      </rPr>
      <t>2</t>
    </r>
    <r>
      <rPr>
        <sz val="12"/>
        <rFont val="微軟正黑體"/>
        <family val="2"/>
        <charset val="136"/>
      </rPr>
      <t>)</t>
    </r>
    <phoneticPr fontId="1" type="noConversion"/>
  </si>
  <si>
    <t>1.2 mm</t>
    <phoneticPr fontId="1" type="noConversion"/>
  </si>
  <si>
    <r>
      <t>1.25 mm</t>
    </r>
    <r>
      <rPr>
        <vertAlign val="superscript"/>
        <sz val="12"/>
        <color theme="1"/>
        <rFont val="微軟正黑體"/>
        <family val="2"/>
        <charset val="136"/>
      </rPr>
      <t xml:space="preserve">2  </t>
    </r>
    <phoneticPr fontId="1" type="noConversion"/>
  </si>
  <si>
    <t>線徑大小
(絞線)</t>
    <phoneticPr fontId="1" type="noConversion"/>
  </si>
  <si>
    <t>線徑大小
(單芯)</t>
    <phoneticPr fontId="1" type="noConversion"/>
  </si>
  <si>
    <t>1.6 mm</t>
    <phoneticPr fontId="1" type="noConversion"/>
  </si>
  <si>
    <t>2.0 mm</t>
    <phoneticPr fontId="1" type="noConversion"/>
  </si>
  <si>
    <r>
      <t>2.0 mm</t>
    </r>
    <r>
      <rPr>
        <vertAlign val="superscript"/>
        <sz val="12"/>
        <color theme="1"/>
        <rFont val="微軟正黑體"/>
        <family val="2"/>
        <charset val="136"/>
      </rPr>
      <t>2</t>
    </r>
    <phoneticPr fontId="1" type="noConversion"/>
  </si>
  <si>
    <r>
      <t>3.5 mm</t>
    </r>
    <r>
      <rPr>
        <vertAlign val="superscript"/>
        <sz val="12"/>
        <color theme="1"/>
        <rFont val="微軟正黑體"/>
        <family val="2"/>
        <charset val="136"/>
      </rPr>
      <t xml:space="preserve">2 </t>
    </r>
    <phoneticPr fontId="1" type="noConversion"/>
  </si>
  <si>
    <r>
      <t>5.5 mm</t>
    </r>
    <r>
      <rPr>
        <vertAlign val="superscript"/>
        <sz val="12"/>
        <color theme="1"/>
        <rFont val="微軟正黑體"/>
        <family val="2"/>
        <charset val="136"/>
      </rPr>
      <t>2</t>
    </r>
    <phoneticPr fontId="1" type="noConversion"/>
  </si>
  <si>
    <r>
      <t>14 mm</t>
    </r>
    <r>
      <rPr>
        <vertAlign val="superscript"/>
        <sz val="12"/>
        <color theme="1"/>
        <rFont val="微軟正黑體"/>
        <family val="2"/>
        <charset val="136"/>
      </rPr>
      <t xml:space="preserve">2 </t>
    </r>
    <phoneticPr fontId="1" type="noConversion"/>
  </si>
  <si>
    <r>
      <t>22 mm</t>
    </r>
    <r>
      <rPr>
        <vertAlign val="superscript"/>
        <sz val="12"/>
        <color theme="1"/>
        <rFont val="微軟正黑體"/>
        <family val="2"/>
        <charset val="136"/>
      </rPr>
      <t>2</t>
    </r>
    <phoneticPr fontId="1" type="noConversion"/>
  </si>
  <si>
    <r>
      <t>30 mm</t>
    </r>
    <r>
      <rPr>
        <vertAlign val="superscript"/>
        <sz val="12"/>
        <color theme="1"/>
        <rFont val="微軟正黑體"/>
        <family val="2"/>
        <charset val="136"/>
      </rPr>
      <t>2</t>
    </r>
    <phoneticPr fontId="1" type="noConversion"/>
  </si>
  <si>
    <r>
      <t>38 mm</t>
    </r>
    <r>
      <rPr>
        <vertAlign val="superscript"/>
        <sz val="12"/>
        <color theme="1"/>
        <rFont val="微軟正黑體"/>
        <family val="2"/>
        <charset val="136"/>
      </rPr>
      <t xml:space="preserve">2 </t>
    </r>
    <phoneticPr fontId="1" type="noConversion"/>
  </si>
  <si>
    <r>
      <t>50 mm</t>
    </r>
    <r>
      <rPr>
        <vertAlign val="superscript"/>
        <sz val="12"/>
        <color theme="1"/>
        <rFont val="微軟正黑體"/>
        <family val="2"/>
        <charset val="136"/>
      </rPr>
      <t xml:space="preserve">2 </t>
    </r>
    <phoneticPr fontId="1" type="noConversion"/>
  </si>
  <si>
    <r>
      <t>8 mm</t>
    </r>
    <r>
      <rPr>
        <vertAlign val="superscript"/>
        <sz val="12"/>
        <color theme="1"/>
        <rFont val="微軟正黑體"/>
        <family val="2"/>
        <charset val="136"/>
      </rPr>
      <t>2</t>
    </r>
    <phoneticPr fontId="1" type="noConversion"/>
  </si>
  <si>
    <r>
      <t xml:space="preserve">滿載電流 (A) 
</t>
    </r>
    <r>
      <rPr>
        <sz val="10"/>
        <color theme="1"/>
        <rFont val="微軟正黑體"/>
        <family val="2"/>
        <charset val="136"/>
      </rPr>
      <t>(依電工法規標示)</t>
    </r>
    <phoneticPr fontId="1" type="noConversion"/>
  </si>
  <si>
    <t>三相 380V</t>
    <phoneticPr fontId="1" type="noConversion"/>
  </si>
  <si>
    <t>1/4</t>
    <phoneticPr fontId="1" type="noConversion"/>
  </si>
  <si>
    <t>0.37</t>
    <phoneticPr fontId="1" type="noConversion"/>
  </si>
  <si>
    <t>5</t>
    <phoneticPr fontId="1" type="noConversion"/>
  </si>
  <si>
    <t>7.5</t>
    <phoneticPr fontId="1" type="noConversion"/>
  </si>
  <si>
    <t>10</t>
    <phoneticPr fontId="1" type="noConversion"/>
  </si>
  <si>
    <t>15</t>
    <phoneticPr fontId="1" type="noConversion"/>
  </si>
  <si>
    <t>20</t>
    <phoneticPr fontId="1" type="noConversion"/>
  </si>
  <si>
    <t>30</t>
    <phoneticPr fontId="1" type="noConversion"/>
  </si>
  <si>
    <t>40</t>
    <phoneticPr fontId="1" type="noConversion"/>
  </si>
  <si>
    <t>50</t>
    <phoneticPr fontId="1" type="noConversion"/>
  </si>
  <si>
    <t>60</t>
    <phoneticPr fontId="1" type="noConversion"/>
  </si>
  <si>
    <t>75</t>
    <phoneticPr fontId="1" type="noConversion"/>
  </si>
  <si>
    <t>100</t>
    <phoneticPr fontId="1" type="noConversion"/>
  </si>
  <si>
    <t>125</t>
    <phoneticPr fontId="1" type="noConversion"/>
  </si>
  <si>
    <t>150</t>
    <phoneticPr fontId="1" type="noConversion"/>
  </si>
  <si>
    <t>30</t>
    <phoneticPr fontId="1" type="noConversion"/>
  </si>
  <si>
    <t>37</t>
    <phoneticPr fontId="1" type="noConversion"/>
  </si>
  <si>
    <t>45</t>
    <phoneticPr fontId="1" type="noConversion"/>
  </si>
  <si>
    <t>55</t>
    <phoneticPr fontId="1" type="noConversion"/>
  </si>
  <si>
    <t>75</t>
    <phoneticPr fontId="1" type="noConversion"/>
  </si>
  <si>
    <t>90</t>
    <phoneticPr fontId="1" type="noConversion"/>
  </si>
  <si>
    <t>110</t>
    <phoneticPr fontId="1" type="noConversion"/>
  </si>
  <si>
    <t>175</t>
    <phoneticPr fontId="1" type="noConversion"/>
  </si>
  <si>
    <t>200</t>
    <phoneticPr fontId="1" type="noConversion"/>
  </si>
  <si>
    <t>250</t>
    <phoneticPr fontId="1" type="noConversion"/>
  </si>
  <si>
    <t>300</t>
    <phoneticPr fontId="1" type="noConversion"/>
  </si>
  <si>
    <t>400</t>
    <phoneticPr fontId="1" type="noConversion"/>
  </si>
  <si>
    <t>300</t>
    <phoneticPr fontId="1" type="noConversion"/>
  </si>
  <si>
    <t>225</t>
    <phoneticPr fontId="1" type="noConversion"/>
  </si>
  <si>
    <t>185</t>
    <phoneticPr fontId="1" type="noConversion"/>
  </si>
  <si>
    <t>150</t>
    <phoneticPr fontId="1" type="noConversion"/>
  </si>
  <si>
    <t>132</t>
    <phoneticPr fontId="1" type="noConversion"/>
  </si>
  <si>
    <t>200*2</t>
    <phoneticPr fontId="1" type="noConversion"/>
  </si>
  <si>
    <t>2P交流感應馬達  馬力 / 電流對應表</t>
    <phoneticPr fontId="1" type="noConversion"/>
  </si>
  <si>
    <t>1/4</t>
    <phoneticPr fontId="1" type="noConversion"/>
  </si>
  <si>
    <t>1/2</t>
    <phoneticPr fontId="1" type="noConversion"/>
  </si>
  <si>
    <t>0.19</t>
    <phoneticPr fontId="1" type="noConversion"/>
  </si>
  <si>
    <t>0.37</t>
    <phoneticPr fontId="1" type="noConversion"/>
  </si>
  <si>
    <t>-</t>
    <phoneticPr fontId="1" type="noConversion"/>
  </si>
  <si>
    <t>45</t>
    <phoneticPr fontId="1" type="noConversion"/>
  </si>
  <si>
    <t>55</t>
    <phoneticPr fontId="1" type="noConversion"/>
  </si>
  <si>
    <t>90</t>
    <phoneticPr fontId="1" type="noConversion"/>
  </si>
  <si>
    <t>110</t>
    <phoneticPr fontId="1" type="noConversion"/>
  </si>
  <si>
    <t>132</t>
    <phoneticPr fontId="1" type="noConversion"/>
  </si>
  <si>
    <t>2P</t>
    <phoneticPr fontId="1" type="noConversion"/>
  </si>
  <si>
    <t>3P</t>
    <phoneticPr fontId="1" type="noConversion"/>
  </si>
  <si>
    <t>1P</t>
    <phoneticPr fontId="1" type="noConversion"/>
  </si>
  <si>
    <t>110V</t>
    <phoneticPr fontId="1" type="noConversion"/>
  </si>
  <si>
    <t>220V</t>
    <phoneticPr fontId="1" type="noConversion"/>
  </si>
  <si>
    <t xml:space="preserve"> BH系列</t>
    <phoneticPr fontId="1" type="noConversion"/>
  </si>
  <si>
    <r>
      <t xml:space="preserve">滿載電流 (A) 
</t>
    </r>
    <r>
      <rPr>
        <sz val="10"/>
        <color theme="1"/>
        <rFont val="微軟正黑體"/>
        <family val="2"/>
        <charset val="136"/>
      </rPr>
      <t>(依東元IE3馬達標示)</t>
    </r>
    <phoneticPr fontId="1" type="noConversion"/>
  </si>
  <si>
    <t>-</t>
    <phoneticPr fontId="1" type="noConversion"/>
  </si>
  <si>
    <t>NF系列</t>
    <phoneticPr fontId="1" type="noConversion"/>
  </si>
  <si>
    <t>額定工作電壓</t>
    <phoneticPr fontId="1" type="noConversion"/>
  </si>
  <si>
    <t>600V</t>
    <phoneticPr fontId="1" type="noConversion"/>
  </si>
  <si>
    <t>框架容量</t>
    <phoneticPr fontId="1" type="noConversion"/>
  </si>
  <si>
    <t>極數</t>
    <phoneticPr fontId="1" type="noConversion"/>
  </si>
  <si>
    <t>系列</t>
    <phoneticPr fontId="1" type="noConversion"/>
  </si>
  <si>
    <t>廠牌</t>
    <phoneticPr fontId="1" type="noConversion"/>
  </si>
  <si>
    <t>士林電機 電磁開關</t>
    <phoneticPr fontId="1" type="noConversion"/>
  </si>
  <si>
    <t>士林電機 無熔絲開關</t>
    <phoneticPr fontId="1" type="noConversion"/>
  </si>
  <si>
    <t>P系列</t>
    <phoneticPr fontId="1" type="noConversion"/>
  </si>
  <si>
    <t>士林電機
無熔絲開關 (NFB)</t>
    <phoneticPr fontId="1" type="noConversion"/>
  </si>
  <si>
    <t>0.19</t>
  </si>
  <si>
    <t>0.37</t>
  </si>
  <si>
    <r>
      <t xml:space="preserve">滿載電流 (A) 
</t>
    </r>
    <r>
      <rPr>
        <sz val="10"/>
        <color theme="1"/>
        <rFont val="微軟正黑體"/>
        <family val="2"/>
        <charset val="136"/>
      </rPr>
      <t>(依3x220V電工法規標示轉換)</t>
    </r>
    <phoneticPr fontId="1" type="noConversion"/>
  </si>
  <si>
    <r>
      <t xml:space="preserve">滿載電流 (A) 
</t>
    </r>
    <r>
      <rPr>
        <sz val="10"/>
        <color theme="1"/>
        <rFont val="微軟正黑體"/>
        <family val="2"/>
        <charset val="136"/>
      </rPr>
      <t>(依3x220V東元IE3馬達標示轉換)</t>
    </r>
    <phoneticPr fontId="1" type="noConversion"/>
  </si>
  <si>
    <t>380V</t>
    <phoneticPr fontId="1" type="noConversion"/>
  </si>
  <si>
    <t xml:space="preserve"> BAH系列</t>
    <phoneticPr fontId="1" type="noConversion"/>
  </si>
  <si>
    <r>
      <t xml:space="preserve">額定(跳脫)電流 (AT)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BAH</t>
    </r>
    <r>
      <rPr>
        <sz val="10"/>
        <color theme="1"/>
        <rFont val="微軟正黑體"/>
        <family val="2"/>
        <charset val="136"/>
      </rPr>
      <t>系列 框架容量 (AF) = 100)</t>
    </r>
    <phoneticPr fontId="1" type="noConversion"/>
  </si>
  <si>
    <r>
      <t xml:space="preserve">額定(跳脫)電流 (AT)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BH</t>
    </r>
    <r>
      <rPr>
        <sz val="10"/>
        <color theme="1"/>
        <rFont val="微軟正黑體"/>
        <family val="2"/>
        <charset val="136"/>
      </rPr>
      <t>系列 框架容量 (AF) = 100)</t>
    </r>
    <phoneticPr fontId="1" type="noConversion"/>
  </si>
  <si>
    <r>
      <t xml:space="preserve">額定(跳脫)電流 (AT)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NF</t>
    </r>
    <r>
      <rPr>
        <sz val="10"/>
        <color theme="1"/>
        <rFont val="微軟正黑體"/>
        <family val="2"/>
        <charset val="136"/>
      </rPr>
      <t>系列 框架容量 (AF) = 250)</t>
    </r>
    <phoneticPr fontId="1" type="noConversion"/>
  </si>
  <si>
    <r>
      <t>滿載電流 (A) 
(</t>
    </r>
    <r>
      <rPr>
        <sz val="10"/>
        <color theme="1"/>
        <rFont val="微軟正黑體"/>
        <family val="2"/>
        <charset val="136"/>
      </rPr>
      <t>依電工法規標示)</t>
    </r>
    <phoneticPr fontId="1" type="noConversion"/>
  </si>
  <si>
    <t>相數</t>
    <phoneticPr fontId="1" type="noConversion"/>
  </si>
  <si>
    <t>單相</t>
    <phoneticPr fontId="1" type="noConversion"/>
  </si>
  <si>
    <t>三相</t>
    <phoneticPr fontId="1" type="noConversion"/>
  </si>
  <si>
    <r>
      <t xml:space="preserve">過載電流選定值 (A)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P</t>
    </r>
    <r>
      <rPr>
        <sz val="10"/>
        <color theme="1"/>
        <rFont val="微軟正黑體"/>
        <family val="2"/>
        <charset val="136"/>
      </rPr>
      <t>系列 單相110V)</t>
    </r>
    <phoneticPr fontId="1" type="noConversion"/>
  </si>
  <si>
    <r>
      <t xml:space="preserve">過載電流選定值 (A)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P</t>
    </r>
    <r>
      <rPr>
        <sz val="10"/>
        <color theme="1"/>
        <rFont val="微軟正黑體"/>
        <family val="2"/>
        <charset val="136"/>
      </rPr>
      <t>系列 單相220V)</t>
    </r>
    <phoneticPr fontId="1" type="noConversion"/>
  </si>
  <si>
    <r>
      <t xml:space="preserve">過載電流選定值 (A)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P</t>
    </r>
    <r>
      <rPr>
        <sz val="10"/>
        <color theme="1"/>
        <rFont val="微軟正黑體"/>
        <family val="2"/>
        <charset val="136"/>
      </rPr>
      <t>系列 三相220V)</t>
    </r>
    <phoneticPr fontId="1" type="noConversion"/>
  </si>
  <si>
    <r>
      <t xml:space="preserve">過載電流選定值 (A)
</t>
    </r>
    <r>
      <rPr>
        <sz val="10"/>
        <color theme="1"/>
        <rFont val="微軟正黑體"/>
        <family val="2"/>
        <charset val="136"/>
      </rPr>
      <t>(</t>
    </r>
    <r>
      <rPr>
        <sz val="10"/>
        <color rgb="FFFF0000"/>
        <rFont val="微軟正黑體"/>
        <family val="2"/>
        <charset val="136"/>
      </rPr>
      <t>P</t>
    </r>
    <r>
      <rPr>
        <sz val="10"/>
        <color theme="1"/>
        <rFont val="微軟正黑體"/>
        <family val="2"/>
        <charset val="136"/>
      </rPr>
      <t>系列 三相380V)</t>
    </r>
    <phoneticPr fontId="1" type="noConversion"/>
  </si>
  <si>
    <t>士林電機
電磁開關 (MS)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</si>
</sst>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.00_);[Red]\(0.00\)"/>
    <numFmt numFmtId="179" formatCode="0.0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color theme="0" tint="-0.34998626667073579"/>
      <name val="微軟正黑體"/>
      <family val="2"/>
      <charset val="136"/>
    </font>
    <font>
      <sz val="12"/>
      <name val="微軟正黑體"/>
      <family val="2"/>
      <charset val="136"/>
    </font>
    <font>
      <vertAlign val="superscript"/>
      <sz val="12"/>
      <name val="微軟正黑體"/>
      <family val="2"/>
      <charset val="136"/>
    </font>
    <font>
      <vertAlign val="superscript"/>
      <sz val="12"/>
      <color theme="1"/>
      <name val="微軟正黑體"/>
      <family val="2"/>
      <charset val="136"/>
    </font>
    <font>
      <sz val="12"/>
      <color theme="0" tint="-0.249977111117893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0" tint="-0.34998626667073579"/>
      <name val="微軟正黑體"/>
      <family val="2"/>
      <charset val="136"/>
    </font>
    <font>
      <sz val="12"/>
      <color theme="0" tint="-0.1499984740745262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76" fontId="10" fillId="0" borderId="20" xfId="0" applyNumberFormat="1" applyFont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177" fontId="10" fillId="2" borderId="20" xfId="0" applyNumberFormat="1" applyFont="1" applyFill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177" fontId="10" fillId="0" borderId="23" xfId="0" applyNumberFormat="1" applyFont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2" borderId="2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179" fontId="4" fillId="2" borderId="5" xfId="0" applyNumberFormat="1" applyFont="1" applyFill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tabSelected="1"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" sqref="M1"/>
    </sheetView>
  </sheetViews>
  <sheetFormatPr defaultRowHeight="15.75" x14ac:dyDescent="0.25"/>
  <cols>
    <col min="1" max="1" width="18.625" style="1" bestFit="1" customWidth="1"/>
    <col min="2" max="2" width="26.125" style="1" bestFit="1" customWidth="1"/>
    <col min="3" max="6" width="6.875" style="3" customWidth="1"/>
    <col min="7" max="7" width="8.5" style="3" bestFit="1" customWidth="1"/>
    <col min="8" max="8" width="10.75" style="3" bestFit="1" customWidth="1"/>
    <col min="9" max="9" width="8.5" style="3" bestFit="1" customWidth="1"/>
    <col min="10" max="10" width="10.75" style="3" bestFit="1" customWidth="1"/>
    <col min="11" max="11" width="8.5" style="3" bestFit="1" customWidth="1"/>
    <col min="12" max="12" width="10.75" style="3" bestFit="1" customWidth="1"/>
    <col min="13" max="14" width="9.125" style="2" bestFit="1" customWidth="1"/>
    <col min="15" max="15" width="10.75" style="2" bestFit="1" customWidth="1"/>
    <col min="16" max="18" width="9.125" style="2" bestFit="1" customWidth="1"/>
    <col min="19" max="19" width="10.75" style="2" bestFit="1" customWidth="1"/>
    <col min="20" max="20" width="9.125" style="2" bestFit="1" customWidth="1"/>
    <col min="21" max="22" width="10.75" style="2" bestFit="1" customWidth="1"/>
    <col min="23" max="24" width="9.125" style="2" bestFit="1" customWidth="1"/>
    <col min="25" max="25" width="10.25" style="2" bestFit="1" customWidth="1"/>
    <col min="26" max="30" width="9.125" style="2" bestFit="1" customWidth="1"/>
    <col min="31" max="16384" width="9" style="2"/>
  </cols>
  <sheetData>
    <row r="1" spans="1:30" ht="24" x14ac:dyDescent="0.25">
      <c r="A1" s="154" t="s">
        <v>77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"/>
    </row>
    <row r="2" spans="1:30" ht="16.5" thickBot="1" x14ac:dyDescent="0.3"/>
    <row r="3" spans="1:30" ht="16.5" customHeight="1" x14ac:dyDescent="0.25">
      <c r="A3" s="155" t="s">
        <v>15</v>
      </c>
      <c r="B3" s="27" t="s">
        <v>23</v>
      </c>
      <c r="C3" s="4" t="s">
        <v>0</v>
      </c>
      <c r="D3" s="5" t="s">
        <v>1</v>
      </c>
      <c r="E3" s="5" t="s">
        <v>3</v>
      </c>
      <c r="F3" s="5" t="s">
        <v>2</v>
      </c>
      <c r="G3" s="5" t="s">
        <v>4</v>
      </c>
      <c r="H3" s="6">
        <v>1</v>
      </c>
      <c r="I3" s="5" t="s">
        <v>5</v>
      </c>
      <c r="J3" s="5">
        <v>2</v>
      </c>
      <c r="K3" s="5">
        <v>3</v>
      </c>
      <c r="L3" s="7">
        <v>5</v>
      </c>
    </row>
    <row r="4" spans="1:30" x14ac:dyDescent="0.25">
      <c r="A4" s="156"/>
      <c r="B4" s="28" t="s">
        <v>22</v>
      </c>
      <c r="C4" s="8" t="s">
        <v>6</v>
      </c>
      <c r="D4" s="9" t="s">
        <v>7</v>
      </c>
      <c r="E4" s="9" t="s">
        <v>8</v>
      </c>
      <c r="F4" s="9" t="s">
        <v>45</v>
      </c>
      <c r="G4" s="9" t="s">
        <v>9</v>
      </c>
      <c r="H4" s="10" t="s">
        <v>10</v>
      </c>
      <c r="I4" s="9" t="s">
        <v>11</v>
      </c>
      <c r="J4" s="9" t="s">
        <v>5</v>
      </c>
      <c r="K4" s="9" t="s">
        <v>12</v>
      </c>
      <c r="L4" s="11" t="s">
        <v>13</v>
      </c>
    </row>
    <row r="5" spans="1:30" ht="32.25" thickBot="1" x14ac:dyDescent="0.3">
      <c r="A5" s="157"/>
      <c r="B5" s="12" t="s">
        <v>116</v>
      </c>
      <c r="C5" s="13">
        <v>3.7</v>
      </c>
      <c r="D5" s="14">
        <v>5.5</v>
      </c>
      <c r="E5" s="14">
        <v>7.2</v>
      </c>
      <c r="F5" s="14">
        <v>8.6</v>
      </c>
      <c r="G5" s="14">
        <v>12</v>
      </c>
      <c r="H5" s="15">
        <v>15</v>
      </c>
      <c r="I5" s="14">
        <v>22</v>
      </c>
      <c r="J5" s="14">
        <v>28</v>
      </c>
      <c r="K5" s="14">
        <v>44</v>
      </c>
      <c r="L5" s="16">
        <v>70</v>
      </c>
    </row>
    <row r="6" spans="1:30" s="26" customFormat="1" x14ac:dyDescent="0.25">
      <c r="A6" s="29" t="s">
        <v>14</v>
      </c>
      <c r="B6" s="30" t="s">
        <v>18</v>
      </c>
      <c r="C6" s="41">
        <v>1.2</v>
      </c>
      <c r="D6" s="42">
        <v>1.2</v>
      </c>
      <c r="E6" s="42">
        <v>1.2</v>
      </c>
      <c r="F6" s="42">
        <v>1.6</v>
      </c>
      <c r="G6" s="42">
        <v>1.6</v>
      </c>
      <c r="H6" s="43">
        <v>2</v>
      </c>
      <c r="I6" s="88" t="s">
        <v>25</v>
      </c>
      <c r="J6" s="88" t="s">
        <v>25</v>
      </c>
      <c r="K6" s="88" t="s">
        <v>25</v>
      </c>
      <c r="L6" s="89" t="s">
        <v>25</v>
      </c>
    </row>
    <row r="7" spans="1:30" s="31" customFormat="1" ht="18" x14ac:dyDescent="0.25">
      <c r="A7" s="44" t="s">
        <v>14</v>
      </c>
      <c r="B7" s="45" t="s">
        <v>26</v>
      </c>
      <c r="C7" s="55">
        <f>(C6/2)^2*3.14</f>
        <v>1.1304000000000001</v>
      </c>
      <c r="D7" s="56">
        <f t="shared" ref="D7:H7" si="0">(D6/2)^2*3.14</f>
        <v>1.1304000000000001</v>
      </c>
      <c r="E7" s="56">
        <f t="shared" si="0"/>
        <v>1.1304000000000001</v>
      </c>
      <c r="F7" s="56">
        <f t="shared" si="0"/>
        <v>2.0096000000000003</v>
      </c>
      <c r="G7" s="56">
        <f t="shared" si="0"/>
        <v>2.0096000000000003</v>
      </c>
      <c r="H7" s="57">
        <f t="shared" si="0"/>
        <v>3.14</v>
      </c>
      <c r="I7" s="58">
        <v>5.5</v>
      </c>
      <c r="J7" s="58">
        <v>8</v>
      </c>
      <c r="K7" s="58">
        <v>22</v>
      </c>
      <c r="L7" s="59">
        <v>38</v>
      </c>
    </row>
    <row r="8" spans="1:30" ht="29.25" customHeight="1" x14ac:dyDescent="0.25">
      <c r="A8" s="114" t="s">
        <v>106</v>
      </c>
      <c r="B8" s="28" t="s">
        <v>114</v>
      </c>
      <c r="C8" s="104">
        <f>VLOOKUP(C5*1.25,開關規格表!$B$7:$G$22,3)</f>
        <v>10</v>
      </c>
      <c r="D8" s="18">
        <f>VLOOKUP(D5*1.25,開關規格表!$B$7:$G$22,3)</f>
        <v>10</v>
      </c>
      <c r="E8" s="137">
        <f>VLOOKUP(E5*1.25,開關規格表!$B$7:$G$22,3)</f>
        <v>10</v>
      </c>
      <c r="F8" s="18">
        <f>VLOOKUP(F5*1.25,開關規格表!$B$7:$G$22,3)</f>
        <v>15</v>
      </c>
      <c r="G8" s="18">
        <f>VLOOKUP(G5*1.25,開關規格表!$B$7:$G$22,3)</f>
        <v>20</v>
      </c>
      <c r="H8" s="19">
        <f>VLOOKUP(H5*1.25,開關規格表!$B$7:$G$22,3)</f>
        <v>20</v>
      </c>
      <c r="I8" s="18">
        <f>VLOOKUP(I5*1.25,開關規格表!$B$7:$G$22,3)</f>
        <v>30</v>
      </c>
      <c r="J8" s="18">
        <f>VLOOKUP(J5*1.25,開關規格表!$B$7:$G$22,3)</f>
        <v>40</v>
      </c>
      <c r="K8" s="18">
        <f>VLOOKUP(K5*1.25,開關規格表!$B$7:$G$22,3)</f>
        <v>60</v>
      </c>
      <c r="L8" s="20">
        <f>VLOOKUP(L5*1.25,開關規格表!$B$7:$G$22,3)</f>
        <v>100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32.25" thickBot="1" x14ac:dyDescent="0.3">
      <c r="A9" s="113" t="s">
        <v>124</v>
      </c>
      <c r="B9" s="12" t="s">
        <v>120</v>
      </c>
      <c r="C9" s="105">
        <f>VLOOKUP(C5*1.25,開關規格表!$I$7:$M$45,2)</f>
        <v>5.5</v>
      </c>
      <c r="D9" s="22">
        <f>VLOOKUP(D5*1.25,開關規格表!$I$7:$M$45,2)</f>
        <v>9</v>
      </c>
      <c r="E9" s="138">
        <f>VLOOKUP(E5*1.25,開關規格表!$I$7:$M$45,2)</f>
        <v>12</v>
      </c>
      <c r="F9" s="22">
        <f>VLOOKUP(F5*1.25,開關規格表!$I$7:$M$45,2)</f>
        <v>12</v>
      </c>
      <c r="G9" s="22">
        <f>VLOOKUP(G5*1.25,開關規格表!$I$7:$M$45,2)</f>
        <v>16</v>
      </c>
      <c r="H9" s="23">
        <f>VLOOKUP(H5*1.25,開關規格表!$I$7:$M$45,2)</f>
        <v>24</v>
      </c>
      <c r="I9" s="22">
        <f>VLOOKUP(I5*1.25,開關規格表!$I$7:$M$45,2)</f>
        <v>30</v>
      </c>
      <c r="J9" s="22">
        <f>VLOOKUP(J5*1.25,開關規格表!$I$7:$M$45,2)</f>
        <v>44</v>
      </c>
      <c r="K9" s="22">
        <f>VLOOKUP(K5*1.25,開關規格表!$I$7:$M$45,2)</f>
        <v>58</v>
      </c>
      <c r="L9" s="24" t="s">
        <v>95</v>
      </c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ht="16.5" thickBot="1" x14ac:dyDescent="0.3"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</row>
    <row r="11" spans="1:30" ht="16.5" customHeight="1" x14ac:dyDescent="0.25">
      <c r="A11" s="155" t="s">
        <v>16</v>
      </c>
      <c r="B11" s="27" t="s">
        <v>23</v>
      </c>
      <c r="C11" s="4" t="s">
        <v>0</v>
      </c>
      <c r="D11" s="5" t="s">
        <v>1</v>
      </c>
      <c r="E11" s="5" t="s">
        <v>3</v>
      </c>
      <c r="F11" s="5" t="s">
        <v>2</v>
      </c>
      <c r="G11" s="5" t="s">
        <v>4</v>
      </c>
      <c r="H11" s="6">
        <v>1</v>
      </c>
      <c r="I11" s="5" t="s">
        <v>5</v>
      </c>
      <c r="J11" s="5">
        <v>2</v>
      </c>
      <c r="K11" s="5">
        <v>3</v>
      </c>
      <c r="L11" s="7">
        <v>5</v>
      </c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</row>
    <row r="12" spans="1:30" x14ac:dyDescent="0.25">
      <c r="A12" s="156"/>
      <c r="B12" s="28" t="s">
        <v>22</v>
      </c>
      <c r="C12" s="8" t="s">
        <v>6</v>
      </c>
      <c r="D12" s="9" t="s">
        <v>7</v>
      </c>
      <c r="E12" s="9" t="s">
        <v>8</v>
      </c>
      <c r="F12" s="9" t="s">
        <v>45</v>
      </c>
      <c r="G12" s="9" t="s">
        <v>9</v>
      </c>
      <c r="H12" s="10" t="s">
        <v>10</v>
      </c>
      <c r="I12" s="9" t="s">
        <v>11</v>
      </c>
      <c r="J12" s="9" t="s">
        <v>5</v>
      </c>
      <c r="K12" s="9" t="s">
        <v>12</v>
      </c>
      <c r="L12" s="11" t="s">
        <v>13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</row>
    <row r="13" spans="1:30" ht="30" thickBot="1" x14ac:dyDescent="0.3">
      <c r="A13" s="157"/>
      <c r="B13" s="12" t="s">
        <v>42</v>
      </c>
      <c r="C13" s="13">
        <v>1.9</v>
      </c>
      <c r="D13" s="14">
        <v>2.8</v>
      </c>
      <c r="E13" s="14">
        <v>3.6</v>
      </c>
      <c r="F13" s="14">
        <v>4.3</v>
      </c>
      <c r="G13" s="14">
        <v>6</v>
      </c>
      <c r="H13" s="15">
        <v>7.5</v>
      </c>
      <c r="I13" s="14">
        <v>11</v>
      </c>
      <c r="J13" s="14">
        <v>14</v>
      </c>
      <c r="K13" s="14">
        <v>22</v>
      </c>
      <c r="L13" s="16">
        <v>35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</row>
    <row r="14" spans="1:30" s="26" customFormat="1" x14ac:dyDescent="0.25">
      <c r="A14" s="29" t="s">
        <v>14</v>
      </c>
      <c r="B14" s="30" t="s">
        <v>18</v>
      </c>
      <c r="C14" s="38">
        <v>1.2</v>
      </c>
      <c r="D14" s="39">
        <v>1.2</v>
      </c>
      <c r="E14" s="39">
        <v>1.2</v>
      </c>
      <c r="F14" s="39">
        <v>1.2</v>
      </c>
      <c r="G14" s="39">
        <v>1.2</v>
      </c>
      <c r="H14" s="40">
        <v>1.2</v>
      </c>
      <c r="I14" s="39">
        <v>1.6</v>
      </c>
      <c r="J14" s="39">
        <v>2</v>
      </c>
      <c r="K14" s="36" t="s">
        <v>25</v>
      </c>
      <c r="L14" s="37" t="s">
        <v>25</v>
      </c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 s="31" customFormat="1" ht="18" x14ac:dyDescent="0.25">
      <c r="A15" s="44" t="s">
        <v>14</v>
      </c>
      <c r="B15" s="45" t="s">
        <v>26</v>
      </c>
      <c r="C15" s="52">
        <f>(C14/2)^2*3.14</f>
        <v>1.1304000000000001</v>
      </c>
      <c r="D15" s="53">
        <f t="shared" ref="D15" si="1">(D14/2)^2*3.14</f>
        <v>1.1304000000000001</v>
      </c>
      <c r="E15" s="53">
        <f t="shared" ref="E15" si="2">(E14/2)^2*3.14</f>
        <v>1.1304000000000001</v>
      </c>
      <c r="F15" s="53">
        <f t="shared" ref="F15" si="3">(F14/2)^2*3.14</f>
        <v>1.1304000000000001</v>
      </c>
      <c r="G15" s="53">
        <f t="shared" ref="G15" si="4">(G14/2)^2*3.14</f>
        <v>1.1304000000000001</v>
      </c>
      <c r="H15" s="54">
        <f t="shared" ref="H15" si="5">(H14/2)^2*3.14</f>
        <v>1.1304000000000001</v>
      </c>
      <c r="I15" s="53">
        <f t="shared" ref="I15" si="6">(I14/2)^2*3.14</f>
        <v>2.0096000000000003</v>
      </c>
      <c r="J15" s="53">
        <f t="shared" ref="J15" si="7">(J14/2)^2*3.14</f>
        <v>3.14</v>
      </c>
      <c r="K15" s="48">
        <v>5.5</v>
      </c>
      <c r="L15" s="49">
        <v>14</v>
      </c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0" ht="29.25" customHeight="1" x14ac:dyDescent="0.25">
      <c r="A16" s="114" t="s">
        <v>106</v>
      </c>
      <c r="B16" s="28" t="s">
        <v>114</v>
      </c>
      <c r="C16" s="104">
        <f>VLOOKUP(C13*1.25,開關規格表!$B$7:$G$22,3)</f>
        <v>10</v>
      </c>
      <c r="D16" s="18">
        <f>VLOOKUP(D13*1.25,開關規格表!$B$7:$G$22,3)</f>
        <v>10</v>
      </c>
      <c r="E16" s="137">
        <f>VLOOKUP(E13*1.25,開關規格表!$B$7:$G$22,3)</f>
        <v>10</v>
      </c>
      <c r="F16" s="18">
        <f>VLOOKUP(F13*1.25,開關規格表!$B$7:$G$22,3)</f>
        <v>10</v>
      </c>
      <c r="G16" s="18">
        <f>VLOOKUP(G13*1.25,開關規格表!$B$7:$G$22,3)</f>
        <v>10</v>
      </c>
      <c r="H16" s="19">
        <f>VLOOKUP(H13*1.25,開關規格表!$B$7:$G$22,3)</f>
        <v>10</v>
      </c>
      <c r="I16" s="18">
        <f>VLOOKUP(I13*1.25,開關規格表!$B$7:$G$22,3)</f>
        <v>15</v>
      </c>
      <c r="J16" s="18">
        <f>VLOOKUP(J13*1.25,開關規格表!$B$7:$G$22,3)</f>
        <v>20</v>
      </c>
      <c r="K16" s="18">
        <f>VLOOKUP(K13*1.25,開關規格表!$B$7:$G$22,3)</f>
        <v>30</v>
      </c>
      <c r="L16" s="20">
        <f>VLOOKUP(L13*1.25,開關規格表!$B$7:$G$22,3)</f>
        <v>50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</row>
    <row r="17" spans="1:34" ht="32.25" thickBot="1" x14ac:dyDescent="0.3">
      <c r="A17" s="113" t="s">
        <v>124</v>
      </c>
      <c r="B17" s="12" t="s">
        <v>121</v>
      </c>
      <c r="C17" s="105">
        <f>VLOOKUP(C13*1.25,開關規格表!$I$7:$M$45,3)</f>
        <v>4.3</v>
      </c>
      <c r="D17" s="22">
        <f>VLOOKUP(D13*1.25,開關規格表!$I$7:$M$45,3)</f>
        <v>4.3</v>
      </c>
      <c r="E17" s="138">
        <f>VLOOKUP(E13*1.25,開關規格表!$I$7:$M$45,3)</f>
        <v>7.5</v>
      </c>
      <c r="F17" s="22">
        <f>VLOOKUP(F13*1.25,開關規格表!$I$7:$M$45,3)</f>
        <v>7.5</v>
      </c>
      <c r="G17" s="22">
        <f>VLOOKUP(G13*1.25,開關規格表!$I$7:$M$45,3)</f>
        <v>12</v>
      </c>
      <c r="H17" s="23">
        <f>VLOOKUP(H13*1.25,開關規格表!$I$7:$M$45,3)</f>
        <v>12</v>
      </c>
      <c r="I17" s="22">
        <f>VLOOKUP(I13*1.25,開關規格表!$I$7:$M$45,3)</f>
        <v>16</v>
      </c>
      <c r="J17" s="22">
        <f>VLOOKUP(J13*1.25,開關規格表!$I$7:$M$45,3)</f>
        <v>24</v>
      </c>
      <c r="K17" s="22">
        <f>VLOOKUP(K13*1.25,開關規格表!$I$7:$M$45,3)</f>
        <v>30</v>
      </c>
      <c r="L17" s="24">
        <f>VLOOKUP(L13*1.25,開關規格表!$I$7:$M$45,3)</f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</row>
    <row r="18" spans="1:34" ht="16.5" thickBot="1" x14ac:dyDescent="0.3"/>
    <row r="19" spans="1:34" ht="16.5" customHeight="1" x14ac:dyDescent="0.25">
      <c r="A19" s="190" t="s">
        <v>17</v>
      </c>
      <c r="B19" s="27" t="s">
        <v>23</v>
      </c>
      <c r="C19" s="97" t="s">
        <v>78</v>
      </c>
      <c r="D19" s="5" t="s">
        <v>79</v>
      </c>
      <c r="E19" s="6">
        <v>1</v>
      </c>
      <c r="F19" s="5">
        <v>1.5</v>
      </c>
      <c r="G19" s="5">
        <v>2</v>
      </c>
      <c r="H19" s="5"/>
      <c r="I19" s="5">
        <v>3</v>
      </c>
      <c r="J19" s="5"/>
      <c r="K19" s="5">
        <v>5</v>
      </c>
      <c r="L19" s="5"/>
      <c r="M19" s="5">
        <v>7.5</v>
      </c>
      <c r="N19" s="67">
        <v>10</v>
      </c>
      <c r="O19" s="5"/>
      <c r="P19" s="5">
        <v>15</v>
      </c>
      <c r="Q19" s="5">
        <v>20</v>
      </c>
      <c r="R19" s="5">
        <v>25</v>
      </c>
      <c r="S19" s="5"/>
      <c r="T19" s="5">
        <v>30</v>
      </c>
      <c r="U19" s="5"/>
      <c r="V19" s="5">
        <v>35</v>
      </c>
      <c r="W19" s="5">
        <v>40</v>
      </c>
      <c r="X19" s="67">
        <v>50</v>
      </c>
      <c r="Y19" s="5" t="s">
        <v>54</v>
      </c>
      <c r="Z19" s="5" t="s">
        <v>55</v>
      </c>
      <c r="AA19" s="5" t="s">
        <v>56</v>
      </c>
      <c r="AB19" s="5" t="s">
        <v>57</v>
      </c>
      <c r="AC19" s="5" t="s">
        <v>58</v>
      </c>
      <c r="AD19" s="7" t="s">
        <v>66</v>
      </c>
    </row>
    <row r="20" spans="1:34" x14ac:dyDescent="0.25">
      <c r="A20" s="191"/>
      <c r="B20" s="28" t="s">
        <v>22</v>
      </c>
      <c r="C20" s="98" t="s">
        <v>80</v>
      </c>
      <c r="D20" s="9" t="s">
        <v>81</v>
      </c>
      <c r="E20" s="10">
        <v>0.75</v>
      </c>
      <c r="F20" s="9">
        <v>1.1000000000000001</v>
      </c>
      <c r="G20" s="9">
        <v>1.5</v>
      </c>
      <c r="H20" s="9">
        <v>2</v>
      </c>
      <c r="I20" s="9">
        <v>2.2000000000000002</v>
      </c>
      <c r="J20" s="9">
        <v>3</v>
      </c>
      <c r="K20" s="9">
        <v>3.7</v>
      </c>
      <c r="L20" s="9">
        <v>5</v>
      </c>
      <c r="M20" s="9">
        <v>5.5</v>
      </c>
      <c r="N20" s="9">
        <v>7.5</v>
      </c>
      <c r="O20" s="9">
        <v>10</v>
      </c>
      <c r="P20" s="9">
        <v>11</v>
      </c>
      <c r="Q20" s="9">
        <v>15</v>
      </c>
      <c r="R20" s="9">
        <v>19</v>
      </c>
      <c r="S20" s="9">
        <v>20</v>
      </c>
      <c r="T20" s="9">
        <v>22</v>
      </c>
      <c r="U20" s="9">
        <v>25</v>
      </c>
      <c r="V20" s="9">
        <v>26</v>
      </c>
      <c r="W20" s="9">
        <v>30</v>
      </c>
      <c r="X20" s="68">
        <v>37</v>
      </c>
      <c r="Y20" s="9" t="s">
        <v>83</v>
      </c>
      <c r="Z20" s="9" t="s">
        <v>84</v>
      </c>
      <c r="AA20" s="9" t="s">
        <v>55</v>
      </c>
      <c r="AB20" s="9" t="s">
        <v>85</v>
      </c>
      <c r="AC20" s="9" t="s">
        <v>86</v>
      </c>
      <c r="AD20" s="11" t="s">
        <v>87</v>
      </c>
    </row>
    <row r="21" spans="1:34" ht="29.25" x14ac:dyDescent="0.25">
      <c r="A21" s="191"/>
      <c r="B21" s="28" t="s">
        <v>42</v>
      </c>
      <c r="C21" s="99" t="s">
        <v>82</v>
      </c>
      <c r="D21" s="90" t="s">
        <v>82</v>
      </c>
      <c r="E21" s="91">
        <v>3.5</v>
      </c>
      <c r="F21" s="90">
        <v>5</v>
      </c>
      <c r="G21" s="90">
        <v>6.5</v>
      </c>
      <c r="H21" s="90">
        <v>8.1</v>
      </c>
      <c r="I21" s="90">
        <v>9</v>
      </c>
      <c r="J21" s="90">
        <v>12</v>
      </c>
      <c r="K21" s="90">
        <v>15</v>
      </c>
      <c r="L21" s="90">
        <v>19</v>
      </c>
      <c r="M21" s="90">
        <v>22</v>
      </c>
      <c r="N21" s="90">
        <v>27</v>
      </c>
      <c r="O21" s="90">
        <v>37</v>
      </c>
      <c r="P21" s="90">
        <v>40</v>
      </c>
      <c r="Q21" s="90">
        <v>52</v>
      </c>
      <c r="R21" s="90">
        <v>64</v>
      </c>
      <c r="S21" s="90">
        <v>70</v>
      </c>
      <c r="T21" s="90">
        <v>78</v>
      </c>
      <c r="U21" s="90">
        <v>87</v>
      </c>
      <c r="V21" s="90">
        <v>91</v>
      </c>
      <c r="W21" s="90">
        <v>104</v>
      </c>
      <c r="X21" s="96">
        <v>125</v>
      </c>
      <c r="Y21" s="90" t="s">
        <v>82</v>
      </c>
      <c r="Z21" s="90" t="s">
        <v>82</v>
      </c>
      <c r="AA21" s="90" t="s">
        <v>82</v>
      </c>
      <c r="AB21" s="90" t="s">
        <v>82</v>
      </c>
      <c r="AC21" s="90" t="s">
        <v>82</v>
      </c>
      <c r="AD21" s="92" t="s">
        <v>82</v>
      </c>
    </row>
    <row r="22" spans="1:34" ht="30" thickBot="1" x14ac:dyDescent="0.3">
      <c r="A22" s="192"/>
      <c r="B22" s="12" t="s">
        <v>94</v>
      </c>
      <c r="C22" s="107">
        <v>0.86</v>
      </c>
      <c r="D22" s="108">
        <v>1.54</v>
      </c>
      <c r="E22" s="109">
        <v>2.91</v>
      </c>
      <c r="F22" s="108" t="s">
        <v>82</v>
      </c>
      <c r="G22" s="108">
        <v>5.35</v>
      </c>
      <c r="H22" s="108" t="s">
        <v>82</v>
      </c>
      <c r="I22" s="108">
        <v>7.72</v>
      </c>
      <c r="J22" s="110" t="s">
        <v>82</v>
      </c>
      <c r="K22" s="108">
        <v>12.12</v>
      </c>
      <c r="L22" s="108" t="s">
        <v>82</v>
      </c>
      <c r="M22" s="108">
        <v>17.98</v>
      </c>
      <c r="N22" s="108">
        <v>25.08</v>
      </c>
      <c r="O22" s="108" t="s">
        <v>82</v>
      </c>
      <c r="P22" s="108">
        <v>34.79</v>
      </c>
      <c r="Q22" s="108">
        <v>47.7</v>
      </c>
      <c r="R22" s="108">
        <v>57.74</v>
      </c>
      <c r="S22" s="108" t="s">
        <v>82</v>
      </c>
      <c r="T22" s="108">
        <v>70.150000000000006</v>
      </c>
      <c r="U22" s="108" t="s">
        <v>82</v>
      </c>
      <c r="V22" s="108" t="s">
        <v>82</v>
      </c>
      <c r="W22" s="108">
        <v>91.53</v>
      </c>
      <c r="X22" s="111">
        <v>117</v>
      </c>
      <c r="Y22" s="108">
        <v>138</v>
      </c>
      <c r="Z22" s="108">
        <v>170</v>
      </c>
      <c r="AA22" s="108">
        <v>235</v>
      </c>
      <c r="AB22" s="108">
        <v>279</v>
      </c>
      <c r="AC22" s="108">
        <v>337</v>
      </c>
      <c r="AD22" s="112">
        <v>413</v>
      </c>
    </row>
    <row r="23" spans="1:34" s="26" customFormat="1" x14ac:dyDescent="0.25">
      <c r="A23" s="29" t="s">
        <v>14</v>
      </c>
      <c r="B23" s="30" t="s">
        <v>18</v>
      </c>
      <c r="C23" s="100">
        <v>1.2</v>
      </c>
      <c r="D23" s="93">
        <v>1.2</v>
      </c>
      <c r="E23" s="101">
        <v>1.2</v>
      </c>
      <c r="F23" s="93">
        <v>1.2</v>
      </c>
      <c r="G23" s="93">
        <v>1.2</v>
      </c>
      <c r="H23" s="93">
        <v>1.6</v>
      </c>
      <c r="I23" s="93">
        <v>1.6</v>
      </c>
      <c r="J23" s="93">
        <v>1.6</v>
      </c>
      <c r="K23" s="93">
        <v>2</v>
      </c>
      <c r="L23" s="94" t="s">
        <v>25</v>
      </c>
      <c r="M23" s="94" t="s">
        <v>25</v>
      </c>
      <c r="N23" s="95" t="s">
        <v>25</v>
      </c>
      <c r="O23" s="88" t="s">
        <v>25</v>
      </c>
      <c r="P23" s="88" t="s">
        <v>25</v>
      </c>
      <c r="Q23" s="88" t="s">
        <v>25</v>
      </c>
      <c r="R23" s="88" t="s">
        <v>25</v>
      </c>
      <c r="S23" s="88" t="s">
        <v>25</v>
      </c>
      <c r="T23" s="88" t="s">
        <v>25</v>
      </c>
      <c r="U23" s="88" t="s">
        <v>25</v>
      </c>
      <c r="V23" s="88" t="s">
        <v>25</v>
      </c>
      <c r="W23" s="88" t="s">
        <v>25</v>
      </c>
      <c r="X23" s="106" t="s">
        <v>25</v>
      </c>
      <c r="Y23" s="88" t="s">
        <v>25</v>
      </c>
      <c r="Z23" s="88" t="s">
        <v>25</v>
      </c>
      <c r="AA23" s="88" t="s">
        <v>25</v>
      </c>
      <c r="AB23" s="88" t="s">
        <v>25</v>
      </c>
      <c r="AC23" s="88" t="s">
        <v>25</v>
      </c>
      <c r="AD23" s="89" t="s">
        <v>25</v>
      </c>
    </row>
    <row r="24" spans="1:34" s="31" customFormat="1" ht="18" x14ac:dyDescent="0.25">
      <c r="A24" s="44" t="s">
        <v>14</v>
      </c>
      <c r="B24" s="45" t="s">
        <v>26</v>
      </c>
      <c r="C24" s="102">
        <f t="shared" ref="C24:D24" si="8">(C23/2)^2*3.14</f>
        <v>1.1304000000000001</v>
      </c>
      <c r="D24" s="46">
        <f t="shared" si="8"/>
        <v>1.1304000000000001</v>
      </c>
      <c r="E24" s="103">
        <f>(E23/2)^2*3.14</f>
        <v>1.1304000000000001</v>
      </c>
      <c r="F24" s="46">
        <f t="shared" ref="F24" si="9">(F23/2)^2*3.14</f>
        <v>1.1304000000000001</v>
      </c>
      <c r="G24" s="46">
        <f t="shared" ref="G24" si="10">(G23/2)^2*3.14</f>
        <v>1.1304000000000001</v>
      </c>
      <c r="H24" s="46">
        <f t="shared" ref="H24" si="11">(H23/2)^2*3.14</f>
        <v>2.0096000000000003</v>
      </c>
      <c r="I24" s="46">
        <f t="shared" ref="I24" si="12">(I23/2)^2*3.14</f>
        <v>2.0096000000000003</v>
      </c>
      <c r="J24" s="47">
        <f t="shared" ref="J24" si="13">(J23/2)^2*3.14</f>
        <v>2.0096000000000003</v>
      </c>
      <c r="K24" s="46">
        <f t="shared" ref="K24" si="14">(K23/2)^2*3.14</f>
        <v>3.14</v>
      </c>
      <c r="L24" s="48">
        <v>5.5</v>
      </c>
      <c r="M24" s="48">
        <v>5.5</v>
      </c>
      <c r="N24" s="69">
        <v>8</v>
      </c>
      <c r="O24" s="48">
        <v>14</v>
      </c>
      <c r="P24" s="48">
        <v>14</v>
      </c>
      <c r="Q24" s="48">
        <v>22</v>
      </c>
      <c r="R24" s="48">
        <v>30</v>
      </c>
      <c r="S24" s="48">
        <v>38</v>
      </c>
      <c r="T24" s="48">
        <v>38</v>
      </c>
      <c r="U24" s="48">
        <v>50</v>
      </c>
      <c r="V24" s="115" t="s">
        <v>24</v>
      </c>
      <c r="W24" s="115" t="s">
        <v>24</v>
      </c>
      <c r="X24" s="116" t="s">
        <v>24</v>
      </c>
      <c r="Y24" s="115" t="s">
        <v>24</v>
      </c>
      <c r="Z24" s="115" t="s">
        <v>24</v>
      </c>
      <c r="AA24" s="115" t="s">
        <v>24</v>
      </c>
      <c r="AB24" s="115" t="s">
        <v>24</v>
      </c>
      <c r="AC24" s="115" t="s">
        <v>24</v>
      </c>
      <c r="AD24" s="117" t="s">
        <v>24</v>
      </c>
    </row>
    <row r="25" spans="1:34" ht="29.25" x14ac:dyDescent="0.25">
      <c r="A25" s="152" t="s">
        <v>106</v>
      </c>
      <c r="B25" s="28" t="s">
        <v>114</v>
      </c>
      <c r="C25" s="104">
        <f>VLOOKUP(IF(C$21="-",C$22*1.25,C$21*1.25),開關規格表!$B$7:$G$22,4)</f>
        <v>10</v>
      </c>
      <c r="D25" s="18">
        <f>VLOOKUP(IF(D$21="-",D$22*1.25,D$21*1.25),開關規格表!$B$7:$G$22,4)</f>
        <v>10</v>
      </c>
      <c r="E25" s="19">
        <f>VLOOKUP(IF(E$21="-",E$22*1.25,E$21*1.25),開關規格表!$B$7:$G$22,4)</f>
        <v>10</v>
      </c>
      <c r="F25" s="18">
        <f>VLOOKUP(IF(F$21="-",F$22*1.25,F$21*1.25),開關規格表!$B$7:$G$22,4)</f>
        <v>10</v>
      </c>
      <c r="G25" s="18">
        <f>VLOOKUP(IF(G$21="-",G$22*1.25,G$21*1.25),開關規格表!$B$7:$G$22,4)</f>
        <v>10</v>
      </c>
      <c r="H25" s="18">
        <f>VLOOKUP(IF(H$21="-",H$22*1.25,H$21*1.25),開關規格表!$B$7:$G$22,4)</f>
        <v>15</v>
      </c>
      <c r="I25" s="18">
        <f>VLOOKUP(IF(I$21="-",I$22*1.25,I$21*1.25),開關規格表!$B$7:$G$22,4)</f>
        <v>15</v>
      </c>
      <c r="J25" s="18">
        <f>VLOOKUP(IF(J$21="-",J$22*1.25,J$21*1.25),開關規格表!$B$7:$G$22,4)</f>
        <v>20</v>
      </c>
      <c r="K25" s="18">
        <f>VLOOKUP(IF(K$21="-",K$22*1.25,K$21*1.25),開關規格表!$B$7:$G$22,4)</f>
        <v>20</v>
      </c>
      <c r="L25" s="18">
        <f>VLOOKUP(IF(L$21="-",L$22*1.25,L$21*1.25),開關規格表!$B$7:$G$22,4)</f>
        <v>30</v>
      </c>
      <c r="M25" s="18">
        <f>VLOOKUP(IF(M$21="-",M$22*1.25,M$21*1.25),開關規格表!$B$7:$G$22,4)</f>
        <v>30</v>
      </c>
      <c r="N25" s="70">
        <f>VLOOKUP(IF(N$21="-",N$22*1.25,N$21*1.25),開關規格表!$B$7:$G$22,4)</f>
        <v>40</v>
      </c>
      <c r="O25" s="18">
        <f>VLOOKUP(IF(O$21="-",O$22*1.25,O$21*1.25),開關規格表!$B$7:$G$22,4)</f>
        <v>50</v>
      </c>
      <c r="P25" s="18">
        <f>VLOOKUP(IF(P$21="-",P$22*1.25,P$21*1.25),開關規格表!$B$7:$G$22,4)</f>
        <v>60</v>
      </c>
      <c r="Q25" s="18">
        <f>VLOOKUP(IF(Q$21="-",Q$22*1.25,Q$21*1.25),開關規格表!$B$7:$G$22,4)</f>
        <v>75</v>
      </c>
      <c r="R25" s="18">
        <f>VLOOKUP(IF(R$21="-",R$22*1.25,R$21*1.25),開關規格表!$B$7:$G$22,4)</f>
        <v>100</v>
      </c>
      <c r="S25" s="18">
        <f>VLOOKUP(IF(S$21="-",S$22*1.25,S$21*1.25),開關規格表!$B$7:$G$22,4)</f>
        <v>100</v>
      </c>
      <c r="T25" s="18">
        <f>VLOOKUP(IF(T$21="-",T$22*1.25,T$21*1.25),開關規格表!$B$7:$G$22,4)</f>
        <v>100</v>
      </c>
      <c r="U25" s="18" t="s">
        <v>95</v>
      </c>
      <c r="V25" s="18" t="s">
        <v>95</v>
      </c>
      <c r="W25" s="18" t="s">
        <v>95</v>
      </c>
      <c r="X25" s="70" t="s">
        <v>95</v>
      </c>
      <c r="Y25" s="18" t="s">
        <v>24</v>
      </c>
      <c r="Z25" s="18" t="s">
        <v>24</v>
      </c>
      <c r="AA25" s="18" t="s">
        <v>24</v>
      </c>
      <c r="AB25" s="18" t="s">
        <v>24</v>
      </c>
      <c r="AC25" s="18" t="s">
        <v>24</v>
      </c>
      <c r="AD25" s="20" t="s">
        <v>24</v>
      </c>
    </row>
    <row r="26" spans="1:34" ht="29.25" x14ac:dyDescent="0.25">
      <c r="A26" s="153"/>
      <c r="B26" s="28" t="s">
        <v>115</v>
      </c>
      <c r="C26" s="104" t="s">
        <v>24</v>
      </c>
      <c r="D26" s="18" t="s">
        <v>24</v>
      </c>
      <c r="E26" s="19" t="s">
        <v>24</v>
      </c>
      <c r="F26" s="18" t="s">
        <v>24</v>
      </c>
      <c r="G26" s="18" t="s">
        <v>24</v>
      </c>
      <c r="H26" s="18" t="s">
        <v>24</v>
      </c>
      <c r="I26" s="18" t="s">
        <v>24</v>
      </c>
      <c r="J26" s="18" t="s">
        <v>24</v>
      </c>
      <c r="K26" s="18" t="s">
        <v>24</v>
      </c>
      <c r="L26" s="18" t="s">
        <v>24</v>
      </c>
      <c r="M26" s="18" t="s">
        <v>24</v>
      </c>
      <c r="N26" s="70" t="s">
        <v>24</v>
      </c>
      <c r="O26" s="18" t="s">
        <v>24</v>
      </c>
      <c r="P26" s="18" t="s">
        <v>24</v>
      </c>
      <c r="Q26" s="18" t="s">
        <v>24</v>
      </c>
      <c r="R26" s="18" t="s">
        <v>24</v>
      </c>
      <c r="S26" s="18" t="s">
        <v>24</v>
      </c>
      <c r="T26" s="18" t="s">
        <v>24</v>
      </c>
      <c r="U26" s="18">
        <f>VLOOKUP(IF(U$21="-",U$22*1.25,U$21*1.25),開關規格表!$B$7:$G$22,6)</f>
        <v>125</v>
      </c>
      <c r="V26" s="18">
        <f>VLOOKUP(IF(V$21="-",V$22*1.25,V$21*1.25),開關規格表!$B$7:$G$22,6)</f>
        <v>125</v>
      </c>
      <c r="W26" s="18">
        <f>VLOOKUP(IF(W$21="-",W$22*1.25,W$21*1.25),開關規格表!$B$7:$G$22,6)</f>
        <v>150</v>
      </c>
      <c r="X26" s="70">
        <f>VLOOKUP(IF(X$21="-",X$22*1.25,X$21*1.25),開關規格表!$B$7:$G$22,6)</f>
        <v>175</v>
      </c>
      <c r="Y26" s="18">
        <f>VLOOKUP(IF(Y$21="-",Y$22*1.25,Y$21*1.25),開關規格表!$B$7:$G$22,6)</f>
        <v>175</v>
      </c>
      <c r="Z26" s="18">
        <f>VLOOKUP(IF(Z$21="-",Z$22*1.25,Z$21*1.25),開關規格表!$B$7:$G$22,6)</f>
        <v>225</v>
      </c>
      <c r="AA26" s="18" t="s">
        <v>95</v>
      </c>
      <c r="AB26" s="18" t="s">
        <v>95</v>
      </c>
      <c r="AC26" s="18" t="s">
        <v>95</v>
      </c>
      <c r="AD26" s="20" t="s">
        <v>95</v>
      </c>
    </row>
    <row r="27" spans="1:34" ht="32.25" thickBot="1" x14ac:dyDescent="0.3">
      <c r="A27" s="113" t="s">
        <v>124</v>
      </c>
      <c r="B27" s="12" t="s">
        <v>122</v>
      </c>
      <c r="C27" s="105">
        <f>VLOOKUP(IF(C$21="-",C$22*1.25,C$21*1.25),開關規格表!$I$7:$M$45,4)</f>
        <v>7.5</v>
      </c>
      <c r="D27" s="22">
        <f>VLOOKUP(IF(D$21="-",D$22*1.25,D$21*1.25),開關規格表!$I$7:$M$45,4)</f>
        <v>7.5</v>
      </c>
      <c r="E27" s="23">
        <f>VLOOKUP(IF(E$21="-",E$22*1.25,E$21*1.25),開關規格表!$I$7:$M$45,4)</f>
        <v>7.5</v>
      </c>
      <c r="F27" s="22">
        <f>VLOOKUP(IF(F$21="-",F$22*1.25,F$21*1.25),開關規格表!$I$7:$M$45,4)</f>
        <v>7.5</v>
      </c>
      <c r="G27" s="22">
        <f>VLOOKUP(IF(G$21="-",G$22*1.25,G$21*1.25),開關規格表!$I$7:$M$45,4)</f>
        <v>10.1</v>
      </c>
      <c r="H27" s="22">
        <f>VLOOKUP(IF(H$21="-",H$22*1.25,H$21*1.25),開關規格表!$I$7:$M$45,4)</f>
        <v>12</v>
      </c>
      <c r="I27" s="22">
        <f>VLOOKUP(IF(I$21="-",I$22*1.25,I$21*1.25),開關規格表!$I$7:$M$45,4)</f>
        <v>12</v>
      </c>
      <c r="J27" s="22">
        <f>VLOOKUP(IF(J$21="-",J$22*1.25,J$21*1.25),開關規格表!$I$7:$M$45,4)</f>
        <v>16</v>
      </c>
      <c r="K27" s="22">
        <f>VLOOKUP(IF(K$21="-",K$22*1.25,K$21*1.25),開關規格表!$I$7:$M$45,4)</f>
        <v>24</v>
      </c>
      <c r="L27" s="22">
        <f>VLOOKUP(IF(L$21="-",L$22*1.25,L$21*1.25),開關規格表!$I$7:$M$45,4)</f>
        <v>24</v>
      </c>
      <c r="M27" s="22">
        <f>VLOOKUP(IF(M$21="-",M$22*1.25,M$21*1.25),開關規格表!$I$7:$M$45,4)</f>
        <v>30</v>
      </c>
      <c r="N27" s="71">
        <f>VLOOKUP(IF(N$21="-",N$22*1.25,N$21*1.25),開關規格表!$I$7:$M$45,4)</f>
        <v>35</v>
      </c>
      <c r="O27" s="22">
        <f>VLOOKUP(IF(O$21="-",O$22*1.25,O$21*1.25),開關規格表!$I$7:$M$45,4)</f>
        <v>58</v>
      </c>
      <c r="P27" s="22">
        <f>VLOOKUP(IF(P$21="-",P$22*1.25,P$21*1.25),開關規格表!$I$7:$M$45,4)</f>
        <v>58</v>
      </c>
      <c r="Q27" s="22">
        <f>VLOOKUP(IF(Q$21="-",Q$22*1.25,Q$21*1.25),開關規格表!$I$7:$M$45,4)</f>
        <v>68</v>
      </c>
      <c r="R27" s="22">
        <f>VLOOKUP(IF(R$21="-",R$22*1.25,R$21*1.25),開關規格表!$I$7:$M$45,4)</f>
        <v>105</v>
      </c>
      <c r="S27" s="22">
        <f>VLOOKUP(IF(S$21="-",S$22*1.25,S$21*1.25),開關規格表!$I$7:$M$45,4)</f>
        <v>105</v>
      </c>
      <c r="T27" s="22">
        <f>VLOOKUP(IF(T$21="-",T$22*1.25,T$21*1.25),開關規格表!$I$7:$M$45,4)</f>
        <v>105</v>
      </c>
      <c r="U27" s="22">
        <f>VLOOKUP(IF(U$21="-",U$22*1.25,U$21*1.25),開關規格表!$I$7:$M$45,4)</f>
        <v>135</v>
      </c>
      <c r="V27" s="22">
        <f>VLOOKUP(IF(V$21="-",V$22*1.25,V$21*1.25),開關規格表!$I$7:$M$45,4)</f>
        <v>135</v>
      </c>
      <c r="W27" s="22">
        <f>VLOOKUP(IF(W$21="-",W$22*1.25,W$21*1.25),開關規格表!$I$7:$M$45,4)</f>
        <v>135</v>
      </c>
      <c r="X27" s="71">
        <f>VLOOKUP(IF(X$21="-",X$22*1.25,X$21*1.25),開關規格表!$I$7:$M$45,4)</f>
        <v>165</v>
      </c>
      <c r="Y27" s="22">
        <f>VLOOKUP(IF(Y$21="-",Y$22*1.25,Y$21*1.25),開關規格表!$I$7:$M$45,4)</f>
        <v>200</v>
      </c>
      <c r="Z27" s="22">
        <f>VLOOKUP(IF(Z$21="-",Z$22*1.25,Z$21*1.25),開關規格表!$I$7:$M$45,4)</f>
        <v>225</v>
      </c>
      <c r="AA27" s="22">
        <f>VLOOKUP(IF(AA$21="-",AA$22*1.25,AA$21*1.25),開關規格表!$I$7:$M$45,4)</f>
        <v>300</v>
      </c>
      <c r="AB27" s="22">
        <f>VLOOKUP(IF(AB$21="-",AB$22*1.25,AB$21*1.25),開關規格表!$I$7:$M$45,4)</f>
        <v>400</v>
      </c>
      <c r="AC27" s="22">
        <f>VLOOKUP(IF(AC$21="-",AC$22*1.25,AC$21*1.25),開關規格表!$I$7:$M$45,4)</f>
        <v>600</v>
      </c>
      <c r="AD27" s="24">
        <f>VLOOKUP(IF(AD$21="-",AD$22*1.25,AD$21*1.25),開關規格表!$I$7:$M$45,4)</f>
        <v>600</v>
      </c>
    </row>
    <row r="28" spans="1:34" ht="16.5" thickBot="1" x14ac:dyDescent="0.3"/>
    <row r="29" spans="1:34" ht="16.5" customHeight="1" x14ac:dyDescent="0.25">
      <c r="A29" s="193" t="s">
        <v>43</v>
      </c>
      <c r="B29" s="27" t="s">
        <v>23</v>
      </c>
      <c r="C29" s="72" t="s">
        <v>44</v>
      </c>
      <c r="D29" s="73" t="s">
        <v>2</v>
      </c>
      <c r="E29" s="74">
        <v>1</v>
      </c>
      <c r="F29" s="73" t="s">
        <v>5</v>
      </c>
      <c r="G29" s="73">
        <v>2</v>
      </c>
      <c r="H29" s="73"/>
      <c r="I29" s="73">
        <v>3</v>
      </c>
      <c r="J29" s="73"/>
      <c r="K29" s="73" t="s">
        <v>46</v>
      </c>
      <c r="L29" s="73"/>
      <c r="M29" s="73" t="s">
        <v>47</v>
      </c>
      <c r="N29" s="73" t="s">
        <v>48</v>
      </c>
      <c r="O29" s="73"/>
      <c r="P29" s="73" t="s">
        <v>49</v>
      </c>
      <c r="Q29" s="73" t="s">
        <v>50</v>
      </c>
      <c r="R29" s="73"/>
      <c r="S29" s="73"/>
      <c r="T29" s="73" t="s">
        <v>51</v>
      </c>
      <c r="U29" s="73"/>
      <c r="V29" s="73"/>
      <c r="W29" s="73" t="s">
        <v>52</v>
      </c>
      <c r="X29" s="73" t="s">
        <v>53</v>
      </c>
      <c r="Y29" s="73" t="s">
        <v>54</v>
      </c>
      <c r="Z29" s="73" t="s">
        <v>55</v>
      </c>
      <c r="AA29" s="73" t="s">
        <v>56</v>
      </c>
      <c r="AB29" s="73" t="s">
        <v>57</v>
      </c>
      <c r="AC29" s="73" t="s">
        <v>58</v>
      </c>
      <c r="AD29" s="73" t="s">
        <v>66</v>
      </c>
      <c r="AE29" s="73" t="s">
        <v>67</v>
      </c>
      <c r="AF29" s="73" t="s">
        <v>68</v>
      </c>
      <c r="AG29" s="73" t="s">
        <v>69</v>
      </c>
      <c r="AH29" s="81" t="s">
        <v>70</v>
      </c>
    </row>
    <row r="30" spans="1:34" x14ac:dyDescent="0.25">
      <c r="A30" s="194"/>
      <c r="B30" s="28" t="s">
        <v>22</v>
      </c>
      <c r="C30" s="75" t="s">
        <v>107</v>
      </c>
      <c r="D30" s="76" t="s">
        <v>108</v>
      </c>
      <c r="E30" s="77">
        <v>0.75</v>
      </c>
      <c r="F30" s="76">
        <v>1.1000000000000001</v>
      </c>
      <c r="G30" s="76">
        <v>1.5</v>
      </c>
      <c r="H30" s="76">
        <v>2</v>
      </c>
      <c r="I30" s="76">
        <v>2.2000000000000002</v>
      </c>
      <c r="J30" s="76">
        <v>3</v>
      </c>
      <c r="K30" s="76">
        <v>3.7</v>
      </c>
      <c r="L30" s="76">
        <v>5</v>
      </c>
      <c r="M30" s="76">
        <v>5.5</v>
      </c>
      <c r="N30" s="76">
        <v>7.5</v>
      </c>
      <c r="O30" s="76">
        <v>10</v>
      </c>
      <c r="P30" s="76">
        <v>11</v>
      </c>
      <c r="Q30" s="76">
        <v>15</v>
      </c>
      <c r="R30" s="76">
        <v>19</v>
      </c>
      <c r="S30" s="76">
        <v>20</v>
      </c>
      <c r="T30" s="76">
        <v>22</v>
      </c>
      <c r="U30" s="76">
        <v>25</v>
      </c>
      <c r="V30" s="76">
        <v>26</v>
      </c>
      <c r="W30" s="76" t="s">
        <v>59</v>
      </c>
      <c r="X30" s="76" t="s">
        <v>60</v>
      </c>
      <c r="Y30" s="76" t="s">
        <v>61</v>
      </c>
      <c r="Z30" s="76" t="s">
        <v>62</v>
      </c>
      <c r="AA30" s="76" t="s">
        <v>63</v>
      </c>
      <c r="AB30" s="76" t="s">
        <v>64</v>
      </c>
      <c r="AC30" s="76" t="s">
        <v>65</v>
      </c>
      <c r="AD30" s="76" t="s">
        <v>75</v>
      </c>
      <c r="AE30" s="76" t="s">
        <v>74</v>
      </c>
      <c r="AF30" s="76" t="s">
        <v>73</v>
      </c>
      <c r="AG30" s="76" t="s">
        <v>72</v>
      </c>
      <c r="AH30" s="82" t="s">
        <v>71</v>
      </c>
    </row>
    <row r="31" spans="1:34" ht="29.25" x14ac:dyDescent="0.25">
      <c r="A31" s="195"/>
      <c r="B31" s="28" t="s">
        <v>109</v>
      </c>
      <c r="C31" s="78" t="s">
        <v>95</v>
      </c>
      <c r="D31" s="79" t="s">
        <v>95</v>
      </c>
      <c r="E31" s="131">
        <f>E21*220/380</f>
        <v>2.0263157894736841</v>
      </c>
      <c r="F31" s="132">
        <f t="shared" ref="F31:X31" si="15">F21*220/380</f>
        <v>2.8947368421052633</v>
      </c>
      <c r="G31" s="132">
        <f t="shared" si="15"/>
        <v>3.763157894736842</v>
      </c>
      <c r="H31" s="132">
        <f t="shared" si="15"/>
        <v>4.689473684210526</v>
      </c>
      <c r="I31" s="132">
        <f t="shared" si="15"/>
        <v>5.2105263157894735</v>
      </c>
      <c r="J31" s="132">
        <f t="shared" si="15"/>
        <v>6.9473684210526319</v>
      </c>
      <c r="K31" s="132">
        <f t="shared" si="15"/>
        <v>8.6842105263157894</v>
      </c>
      <c r="L31" s="132">
        <f t="shared" si="15"/>
        <v>11</v>
      </c>
      <c r="M31" s="132">
        <f t="shared" si="15"/>
        <v>12.736842105263158</v>
      </c>
      <c r="N31" s="132">
        <f t="shared" si="15"/>
        <v>15.631578947368421</v>
      </c>
      <c r="O31" s="132">
        <f t="shared" si="15"/>
        <v>21.421052631578949</v>
      </c>
      <c r="P31" s="132">
        <f t="shared" si="15"/>
        <v>23.157894736842106</v>
      </c>
      <c r="Q31" s="132">
        <f t="shared" si="15"/>
        <v>30.105263157894736</v>
      </c>
      <c r="R31" s="132">
        <f t="shared" si="15"/>
        <v>37.05263157894737</v>
      </c>
      <c r="S31" s="132">
        <f t="shared" si="15"/>
        <v>40.526315789473685</v>
      </c>
      <c r="T31" s="132">
        <f t="shared" si="15"/>
        <v>45.157894736842103</v>
      </c>
      <c r="U31" s="132">
        <f t="shared" si="15"/>
        <v>50.368421052631582</v>
      </c>
      <c r="V31" s="132">
        <f t="shared" si="15"/>
        <v>52.684210526315788</v>
      </c>
      <c r="W31" s="132">
        <f t="shared" si="15"/>
        <v>60.210526315789473</v>
      </c>
      <c r="X31" s="132">
        <f t="shared" si="15"/>
        <v>72.368421052631575</v>
      </c>
      <c r="Y31" s="129">
        <v>85</v>
      </c>
      <c r="Z31" s="129">
        <v>104</v>
      </c>
      <c r="AA31" s="129">
        <v>135</v>
      </c>
      <c r="AB31" s="129">
        <v>163</v>
      </c>
      <c r="AC31" s="129">
        <v>195</v>
      </c>
      <c r="AD31" s="129">
        <v>244</v>
      </c>
      <c r="AE31" s="129">
        <v>300</v>
      </c>
      <c r="AF31" s="129">
        <v>355</v>
      </c>
      <c r="AG31" s="129">
        <v>420</v>
      </c>
      <c r="AH31" s="130">
        <v>560</v>
      </c>
    </row>
    <row r="32" spans="1:34" ht="30" thickBot="1" x14ac:dyDescent="0.3">
      <c r="A32" s="196"/>
      <c r="B32" s="12" t="s">
        <v>110</v>
      </c>
      <c r="C32" s="125">
        <f t="shared" ref="C32:D32" si="16">C22*220/380</f>
        <v>0.49789473684210522</v>
      </c>
      <c r="D32" s="118">
        <f t="shared" si="16"/>
        <v>0.89157894736842114</v>
      </c>
      <c r="E32" s="126">
        <f>E22*220/380</f>
        <v>1.6847368421052633</v>
      </c>
      <c r="F32" s="118" t="s">
        <v>25</v>
      </c>
      <c r="G32" s="118">
        <f t="shared" ref="G32:AD32" si="17">G22*220/380</f>
        <v>3.0973684210526318</v>
      </c>
      <c r="H32" s="118" t="s">
        <v>25</v>
      </c>
      <c r="I32" s="118">
        <f t="shared" si="17"/>
        <v>4.4694736842105263</v>
      </c>
      <c r="J32" s="118" t="s">
        <v>25</v>
      </c>
      <c r="K32" s="118">
        <f t="shared" si="17"/>
        <v>7.0168421052631569</v>
      </c>
      <c r="L32" s="118" t="s">
        <v>25</v>
      </c>
      <c r="M32" s="118">
        <f t="shared" si="17"/>
        <v>10.409473684210527</v>
      </c>
      <c r="N32" s="118">
        <f t="shared" si="17"/>
        <v>14.519999999999998</v>
      </c>
      <c r="O32" s="118" t="s">
        <v>25</v>
      </c>
      <c r="P32" s="118">
        <f t="shared" si="17"/>
        <v>20.141578947368423</v>
      </c>
      <c r="Q32" s="118">
        <f t="shared" si="17"/>
        <v>27.61578947368421</v>
      </c>
      <c r="R32" s="118">
        <f t="shared" si="17"/>
        <v>33.428421052631585</v>
      </c>
      <c r="S32" s="118" t="s">
        <v>25</v>
      </c>
      <c r="T32" s="118">
        <f t="shared" si="17"/>
        <v>40.613157894736844</v>
      </c>
      <c r="U32" s="118" t="s">
        <v>25</v>
      </c>
      <c r="V32" s="118" t="s">
        <v>25</v>
      </c>
      <c r="W32" s="118">
        <f t="shared" si="17"/>
        <v>52.991052631578945</v>
      </c>
      <c r="X32" s="118">
        <f t="shared" si="17"/>
        <v>67.736842105263165</v>
      </c>
      <c r="Y32" s="118">
        <f t="shared" si="17"/>
        <v>79.89473684210526</v>
      </c>
      <c r="Z32" s="118">
        <f t="shared" si="17"/>
        <v>98.421052631578945</v>
      </c>
      <c r="AA32" s="118">
        <f t="shared" si="17"/>
        <v>136.05263157894737</v>
      </c>
      <c r="AB32" s="118">
        <f t="shared" si="17"/>
        <v>161.52631578947367</v>
      </c>
      <c r="AC32" s="118">
        <f t="shared" si="17"/>
        <v>195.10526315789474</v>
      </c>
      <c r="AD32" s="118">
        <f t="shared" si="17"/>
        <v>239.10526315789474</v>
      </c>
      <c r="AE32" s="127">
        <v>300</v>
      </c>
      <c r="AF32" s="127">
        <v>355</v>
      </c>
      <c r="AG32" s="127">
        <v>420</v>
      </c>
      <c r="AH32" s="128">
        <v>560</v>
      </c>
    </row>
    <row r="33" spans="1:34" s="26" customFormat="1" x14ac:dyDescent="0.25">
      <c r="A33" s="29" t="s">
        <v>14</v>
      </c>
      <c r="B33" s="30" t="s">
        <v>18</v>
      </c>
      <c r="C33" s="119">
        <v>1.2</v>
      </c>
      <c r="D33" s="120">
        <v>1.2</v>
      </c>
      <c r="E33" s="121">
        <v>1.2</v>
      </c>
      <c r="F33" s="122">
        <v>1.2</v>
      </c>
      <c r="G33" s="122">
        <v>1.2</v>
      </c>
      <c r="H33" s="122">
        <v>1.2</v>
      </c>
      <c r="I33" s="122">
        <v>1.2</v>
      </c>
      <c r="J33" s="122">
        <v>1.2</v>
      </c>
      <c r="K33" s="122">
        <v>1.6</v>
      </c>
      <c r="L33" s="122">
        <v>1.6</v>
      </c>
      <c r="M33" s="122">
        <v>2</v>
      </c>
      <c r="N33" s="122">
        <v>2</v>
      </c>
      <c r="O33" s="123" t="s">
        <v>25</v>
      </c>
      <c r="P33" s="123" t="s">
        <v>25</v>
      </c>
      <c r="Q33" s="123" t="s">
        <v>25</v>
      </c>
      <c r="R33" s="123" t="s">
        <v>25</v>
      </c>
      <c r="S33" s="123" t="s">
        <v>25</v>
      </c>
      <c r="T33" s="123" t="s">
        <v>25</v>
      </c>
      <c r="U33" s="123" t="s">
        <v>25</v>
      </c>
      <c r="V33" s="123" t="s">
        <v>25</v>
      </c>
      <c r="W33" s="123" t="s">
        <v>25</v>
      </c>
      <c r="X33" s="123" t="s">
        <v>25</v>
      </c>
      <c r="Y33" s="123" t="s">
        <v>25</v>
      </c>
      <c r="Z33" s="123" t="s">
        <v>25</v>
      </c>
      <c r="AA33" s="123" t="s">
        <v>25</v>
      </c>
      <c r="AB33" s="123" t="s">
        <v>25</v>
      </c>
      <c r="AC33" s="123" t="s">
        <v>25</v>
      </c>
      <c r="AD33" s="123" t="s">
        <v>25</v>
      </c>
      <c r="AE33" s="123" t="s">
        <v>25</v>
      </c>
      <c r="AF33" s="123" t="s">
        <v>25</v>
      </c>
      <c r="AG33" s="123" t="s">
        <v>25</v>
      </c>
      <c r="AH33" s="124" t="s">
        <v>25</v>
      </c>
    </row>
    <row r="34" spans="1:34" s="31" customFormat="1" ht="18" x14ac:dyDescent="0.25">
      <c r="A34" s="44" t="s">
        <v>14</v>
      </c>
      <c r="B34" s="45" t="s">
        <v>26</v>
      </c>
      <c r="C34" s="84">
        <f>(C33/2)^2*3.14</f>
        <v>1.1304000000000001</v>
      </c>
      <c r="D34" s="85">
        <f t="shared" ref="D34:E34" si="18">(D33/2)^2*3.14</f>
        <v>1.1304000000000001</v>
      </c>
      <c r="E34" s="86">
        <f t="shared" si="18"/>
        <v>1.1304000000000001</v>
      </c>
      <c r="F34" s="87">
        <f t="shared" ref="F34:J34" si="19">(F33/2)^2*3.14</f>
        <v>1.1304000000000001</v>
      </c>
      <c r="G34" s="87">
        <f t="shared" si="19"/>
        <v>1.1304000000000001</v>
      </c>
      <c r="H34" s="87">
        <f t="shared" si="19"/>
        <v>1.1304000000000001</v>
      </c>
      <c r="I34" s="87">
        <f t="shared" si="19"/>
        <v>1.1304000000000001</v>
      </c>
      <c r="J34" s="87">
        <f t="shared" si="19"/>
        <v>1.1304000000000001</v>
      </c>
      <c r="K34" s="87">
        <f t="shared" ref="K34:L34" si="20">(K33/2)^2*3.14</f>
        <v>2.0096000000000003</v>
      </c>
      <c r="L34" s="87">
        <f t="shared" si="20"/>
        <v>2.0096000000000003</v>
      </c>
      <c r="M34" s="87">
        <f t="shared" ref="M34:N34" si="21">(M33/2)^2*3.14</f>
        <v>3.14</v>
      </c>
      <c r="N34" s="87">
        <f t="shared" si="21"/>
        <v>3.14</v>
      </c>
      <c r="O34" s="80">
        <v>5.5</v>
      </c>
      <c r="P34" s="80">
        <v>5.5</v>
      </c>
      <c r="Q34" s="80">
        <v>8</v>
      </c>
      <c r="R34" s="80">
        <v>14</v>
      </c>
      <c r="S34" s="80">
        <v>14</v>
      </c>
      <c r="T34" s="80">
        <v>14</v>
      </c>
      <c r="U34" s="80">
        <v>22</v>
      </c>
      <c r="V34" s="80">
        <v>22</v>
      </c>
      <c r="W34" s="80">
        <v>22</v>
      </c>
      <c r="X34" s="80">
        <v>22</v>
      </c>
      <c r="Y34" s="80">
        <v>30</v>
      </c>
      <c r="Z34" s="80">
        <v>50</v>
      </c>
      <c r="AA34" s="80">
        <v>50</v>
      </c>
      <c r="AB34" s="80">
        <v>100</v>
      </c>
      <c r="AC34" s="80">
        <v>125</v>
      </c>
      <c r="AD34" s="80">
        <v>150</v>
      </c>
      <c r="AE34" s="80">
        <v>250</v>
      </c>
      <c r="AF34" s="80">
        <v>325</v>
      </c>
      <c r="AG34" s="80">
        <v>400</v>
      </c>
      <c r="AH34" s="83" t="s">
        <v>76</v>
      </c>
    </row>
    <row r="35" spans="1:34" ht="29.25" x14ac:dyDescent="0.25">
      <c r="A35" s="152" t="s">
        <v>106</v>
      </c>
      <c r="B35" s="28" t="s">
        <v>113</v>
      </c>
      <c r="C35" s="104">
        <f>VLOOKUP(IF(C$31="-",C$32*1.25,C$31*1.25),開關規格表!$B$7:$G$22,5)</f>
        <v>15</v>
      </c>
      <c r="D35" s="18">
        <f>VLOOKUP(IF(D$31="-",D$32*1.25,D$31*1.25),開關規格表!$B$7:$G$22,5)</f>
        <v>15</v>
      </c>
      <c r="E35" s="19">
        <f>VLOOKUP(IF(E$31="-",E$32*1.25,E$31*1.25),開關規格表!$B$7:$G$22,5)</f>
        <v>15</v>
      </c>
      <c r="F35" s="18">
        <f>VLOOKUP(IF(F$31="-",F$32*1.25,F$31*1.25),開關規格表!$B$7:$G$22,5)</f>
        <v>15</v>
      </c>
      <c r="G35" s="18">
        <f>VLOOKUP(IF(G$31="-",G$32*1.25,G$31*1.25),開關規格表!$B$7:$G$22,5)</f>
        <v>15</v>
      </c>
      <c r="H35" s="18">
        <f>VLOOKUP(IF(H$31="-",H$32*1.25,H$31*1.25),開關規格表!$B$7:$G$22,5)</f>
        <v>15</v>
      </c>
      <c r="I35" s="18">
        <f>VLOOKUP(IF(I$31="-",I$32*1.25,I$31*1.25),開關規格表!$B$7:$G$22,5)</f>
        <v>15</v>
      </c>
      <c r="J35" s="18">
        <f>VLOOKUP(IF(J$31="-",J$32*1.25,J$31*1.25),開關規格表!$B$7:$G$22,5)</f>
        <v>15</v>
      </c>
      <c r="K35" s="18">
        <f>VLOOKUP(IF(K$31="-",K$32*1.25,K$31*1.25),開關規格表!$B$7:$G$22,5)</f>
        <v>15</v>
      </c>
      <c r="L35" s="18">
        <f>VLOOKUP(IF(L$31="-",L$32*1.25,L$31*1.25),開關規格表!$B$7:$G$22,5)</f>
        <v>15</v>
      </c>
      <c r="M35" s="18">
        <f>VLOOKUP(IF(M$31="-",M$32*1.25,M$31*1.25),開關規格表!$B$7:$G$22,5)</f>
        <v>20</v>
      </c>
      <c r="N35" s="70">
        <f>VLOOKUP(IF(N$31="-",N$32*1.25,N$31*1.25),開關規格表!$B$7:$G$22,5)</f>
        <v>20</v>
      </c>
      <c r="O35" s="18">
        <f>VLOOKUP(IF(O$31="-",O$32*1.25,O$31*1.25),開關規格表!$B$7:$G$22,5)</f>
        <v>30</v>
      </c>
      <c r="P35" s="18">
        <f>VLOOKUP(IF(P$31="-",P$32*1.25,P$31*1.25),開關規格表!$B$7:$G$22,5)</f>
        <v>30</v>
      </c>
      <c r="Q35" s="18">
        <f>VLOOKUP(IF(Q$31="-",Q$32*1.25,Q$31*1.25),開關規格表!$B$7:$G$22,5)</f>
        <v>40</v>
      </c>
      <c r="R35" s="18">
        <f>VLOOKUP(IF(R$31="-",R$32*1.25,R$31*1.25),開關規格表!$B$7:$G$22,5)</f>
        <v>50</v>
      </c>
      <c r="S35" s="18">
        <f>VLOOKUP(IF(S$31="-",S$32*1.25,S$31*1.25),開關規格表!$B$7:$G$22,5)</f>
        <v>60</v>
      </c>
      <c r="T35" s="18">
        <f>VLOOKUP(IF(T$31="-",T$32*1.25,T$31*1.25),開關規格表!$B$7:$G$22,5)</f>
        <v>60</v>
      </c>
      <c r="U35" s="18">
        <f>VLOOKUP(IF(U$31="-",U$32*1.25,U$31*1.25),開關規格表!$B$7:$G$22,5)</f>
        <v>75</v>
      </c>
      <c r="V35" s="18">
        <f>VLOOKUP(IF(V$31="-",V$32*1.25,V$31*1.25),開關規格表!$B$7:$G$22,5)</f>
        <v>75</v>
      </c>
      <c r="W35" s="18">
        <f>VLOOKUP(IF(W$31="-",W$32*1.25,W$31*1.25),開關規格表!$B$7:$G$22,5)</f>
        <v>100</v>
      </c>
      <c r="X35" s="70">
        <f>VLOOKUP(IF(X$31="-",X$32*1.25,X$31*1.25),開關規格表!$B$7:$G$22,5)</f>
        <v>100</v>
      </c>
      <c r="Y35" s="18" t="s">
        <v>95</v>
      </c>
      <c r="Z35" s="18" t="s">
        <v>95</v>
      </c>
      <c r="AA35" s="18" t="s">
        <v>95</v>
      </c>
      <c r="AB35" s="18" t="s">
        <v>95</v>
      </c>
      <c r="AC35" s="18" t="s">
        <v>95</v>
      </c>
      <c r="AD35" s="18" t="s">
        <v>95</v>
      </c>
      <c r="AE35" s="18" t="s">
        <v>95</v>
      </c>
      <c r="AF35" s="18" t="s">
        <v>95</v>
      </c>
      <c r="AG35" s="18" t="s">
        <v>95</v>
      </c>
      <c r="AH35" s="18" t="s">
        <v>95</v>
      </c>
    </row>
    <row r="36" spans="1:34" ht="29.25" x14ac:dyDescent="0.25">
      <c r="A36" s="153"/>
      <c r="B36" s="28" t="s">
        <v>115</v>
      </c>
      <c r="C36" s="104" t="s">
        <v>24</v>
      </c>
      <c r="D36" s="18" t="s">
        <v>24</v>
      </c>
      <c r="E36" s="19" t="s">
        <v>24</v>
      </c>
      <c r="F36" s="18" t="s">
        <v>24</v>
      </c>
      <c r="G36" s="18" t="s">
        <v>24</v>
      </c>
      <c r="H36" s="18" t="s">
        <v>24</v>
      </c>
      <c r="I36" s="18" t="s">
        <v>24</v>
      </c>
      <c r="J36" s="18" t="s">
        <v>24</v>
      </c>
      <c r="K36" s="18" t="s">
        <v>24</v>
      </c>
      <c r="L36" s="18" t="s">
        <v>24</v>
      </c>
      <c r="M36" s="18" t="s">
        <v>24</v>
      </c>
      <c r="N36" s="70" t="s">
        <v>24</v>
      </c>
      <c r="O36" s="18" t="s">
        <v>24</v>
      </c>
      <c r="P36" s="18" t="s">
        <v>24</v>
      </c>
      <c r="Q36" s="18" t="s">
        <v>24</v>
      </c>
      <c r="R36" s="18" t="s">
        <v>24</v>
      </c>
      <c r="S36" s="18" t="s">
        <v>24</v>
      </c>
      <c r="T36" s="18" t="s">
        <v>24</v>
      </c>
      <c r="U36" s="18" t="s">
        <v>24</v>
      </c>
      <c r="V36" s="18" t="s">
        <v>24</v>
      </c>
      <c r="W36" s="18" t="s">
        <v>24</v>
      </c>
      <c r="X36" s="18" t="s">
        <v>24</v>
      </c>
      <c r="Y36" s="18">
        <f>VLOOKUP(IF(Y$31="-",Y$32*1.25,Y$31*1.25),開關規格表!$B$7:$G$22,6)</f>
        <v>125</v>
      </c>
      <c r="Z36" s="18">
        <f>VLOOKUP(IF(Z$31="-",Z$32*1.25,Z$31*1.25),開關規格表!$B$7:$G$22,6)</f>
        <v>150</v>
      </c>
      <c r="AA36" s="18">
        <f>VLOOKUP(IF(AA$31="-",AA$32*1.25,AA$31*1.25),開關規格表!$B$7:$G$22,6)</f>
        <v>175</v>
      </c>
      <c r="AB36" s="18">
        <f>VLOOKUP(IF(AB$31="-",AB$32*1.25,AB$31*1.25),開關規格表!$B$7:$G$22,6)</f>
        <v>225</v>
      </c>
      <c r="AC36" s="18">
        <f>VLOOKUP(IF(AC$31="-",AC$32*1.25,AC$31*1.25),開關規格表!$B$7:$G$22,6)</f>
        <v>250</v>
      </c>
      <c r="AD36" s="18" t="s">
        <v>95</v>
      </c>
      <c r="AE36" s="18" t="s">
        <v>95</v>
      </c>
      <c r="AF36" s="18" t="s">
        <v>95</v>
      </c>
      <c r="AG36" s="18" t="s">
        <v>95</v>
      </c>
      <c r="AH36" s="20" t="s">
        <v>95</v>
      </c>
    </row>
    <row r="37" spans="1:34" ht="32.25" thickBot="1" x14ac:dyDescent="0.3">
      <c r="A37" s="113" t="s">
        <v>124</v>
      </c>
      <c r="B37" s="12" t="s">
        <v>123</v>
      </c>
      <c r="C37" s="105">
        <f>VLOOKUP(IF(C$31="-",C$32*1.25,C$31*1.25),開關規格表!$I$7:$M$45,5)</f>
        <v>6</v>
      </c>
      <c r="D37" s="22">
        <f>VLOOKUP(IF(D$31="-",D$32*1.25,D$31*1.25),開關規格表!$I$7:$M$45,5)</f>
        <v>6</v>
      </c>
      <c r="E37" s="23">
        <f>VLOOKUP(IF(E$31="-",E$32*1.25,E$31*1.25),開關規格表!$I$7:$M$45,5)</f>
        <v>6</v>
      </c>
      <c r="F37" s="22">
        <f>VLOOKUP(IF(F$31="-",F$32*1.25,F$31*1.25),開關規格表!$I$7:$M$45,5)</f>
        <v>6</v>
      </c>
      <c r="G37" s="22">
        <f>VLOOKUP(IF(G$31="-",G$32*1.25,G$31*1.25),開關規格表!$I$7:$M$45,5)</f>
        <v>6</v>
      </c>
      <c r="H37" s="22">
        <f>VLOOKUP(IF(H$31="-",H$32*1.25,H$31*1.25),開關規格表!$I$7:$M$45,5)</f>
        <v>6</v>
      </c>
      <c r="I37" s="22">
        <f>VLOOKUP(IF(I$31="-",I$32*1.25,I$31*1.25),開關規格表!$I$7:$M$45,5)</f>
        <v>6</v>
      </c>
      <c r="J37" s="22">
        <f>VLOOKUP(IF(J$31="-",J$32*1.25,J$31*1.25),開關規格表!$I$7:$M$45,5)</f>
        <v>9</v>
      </c>
      <c r="K37" s="22">
        <f>VLOOKUP(IF(K$31="-",K$32*1.25,K$31*1.25),開關規格表!$I$7:$M$45,5)</f>
        <v>12</v>
      </c>
      <c r="L37" s="22">
        <f>VLOOKUP(IF(L$31="-",L$32*1.25,L$31*1.25),開關規格表!$I$7:$M$45,5)</f>
        <v>21</v>
      </c>
      <c r="M37" s="22">
        <f>VLOOKUP(IF(M$31="-",M$32*1.25,M$31*1.25),開關規格表!$I$7:$M$45,5)</f>
        <v>21</v>
      </c>
      <c r="N37" s="71">
        <f>VLOOKUP(IF(N$31="-",N$32*1.25,N$31*1.25),開關規格表!$I$7:$M$45,5)</f>
        <v>21</v>
      </c>
      <c r="O37" s="22">
        <f>VLOOKUP(IF(O$31="-",O$32*1.25,O$31*1.25),開關規格表!$I$7:$M$45,5)</f>
        <v>27</v>
      </c>
      <c r="P37" s="22">
        <f>VLOOKUP(IF(P$31="-",P$32*1.25,P$31*1.25),開關規格表!$I$7:$M$45,5)</f>
        <v>40</v>
      </c>
      <c r="Q37" s="22">
        <f>VLOOKUP(IF(Q$31="-",Q$32*1.25,Q$31*1.25),開關規格表!$I$7:$M$45,5)</f>
        <v>40</v>
      </c>
      <c r="R37" s="22">
        <f>VLOOKUP(IF(R$31="-",R$32*1.25,R$31*1.25),開關規格表!$I$7:$M$45,5)</f>
        <v>52</v>
      </c>
      <c r="S37" s="22">
        <f>VLOOKUP(IF(S$31="-",S$32*1.25,S$31*1.25),開關規格表!$I$7:$M$45,5)</f>
        <v>52</v>
      </c>
      <c r="T37" s="22">
        <f>VLOOKUP(IF(T$31="-",T$32*1.25,T$31*1.25),開關規格表!$I$7:$M$45,5)</f>
        <v>65</v>
      </c>
      <c r="U37" s="22">
        <f>VLOOKUP(IF(U$31="-",U$32*1.25,U$31*1.25),開關規格表!$I$7:$M$45,5)</f>
        <v>65</v>
      </c>
      <c r="V37" s="22">
        <f>VLOOKUP(IF(V$31="-",V$32*1.25,V$31*1.25),開關規格表!$I$7:$M$45,5)</f>
        <v>75</v>
      </c>
      <c r="W37" s="22">
        <f>VLOOKUP(IF(W$31="-",W$32*1.25,W$31*1.25),開關規格表!$I$7:$M$45,5)</f>
        <v>100</v>
      </c>
      <c r="X37" s="71">
        <f>VLOOKUP(IF(X$31="-",X$32*1.25,X$31*1.25),開關規格表!$I$7:$M$45,5)</f>
        <v>100</v>
      </c>
      <c r="Y37" s="22">
        <f>VLOOKUP(IF(Y$31="-",Y$32*1.25,Y$31*1.25),開關規格表!$I$7:$M$45,5)</f>
        <v>130</v>
      </c>
      <c r="Z37" s="22">
        <f>VLOOKUP(IF(Z$31="-",Z$32*1.25,Z$31*1.25),開關規格表!$I$7:$M$45,5)</f>
        <v>150</v>
      </c>
      <c r="AA37" s="22">
        <f>VLOOKUP(IF(AA$31="-",AA$32*1.25,AA$31*1.25),開關規格表!$I$7:$M$45,5)</f>
        <v>180</v>
      </c>
      <c r="AB37" s="22">
        <f>VLOOKUP(IF(AB$31="-",AB$32*1.25,AB$31*1.25),開關規格表!$I$7:$M$45,5)</f>
        <v>263</v>
      </c>
      <c r="AC37" s="22">
        <f>VLOOKUP(IF(AC$31="-",AC$32*1.25,AC$31*1.25),開關規格表!$I$7:$M$45,5)</f>
        <v>263</v>
      </c>
      <c r="AD37" s="22">
        <f>VLOOKUP(IF(AD$31="-",AD$32*1.25,AD$31*1.25),開關規格表!$I$7:$M$45,5)</f>
        <v>360</v>
      </c>
      <c r="AE37" s="22">
        <f>VLOOKUP(IF(AE$31="-",AE$32*1.25,AE$31*1.25),開關規格表!$I$7:$M$45,5)</f>
        <v>500</v>
      </c>
      <c r="AF37" s="22">
        <f>VLOOKUP(IF(AF$31="-",AF$32*1.25,AF$31*1.25),開關規格表!$I$7:$M$45,5)</f>
        <v>500</v>
      </c>
      <c r="AG37" s="22" t="s">
        <v>95</v>
      </c>
      <c r="AH37" s="24" t="s">
        <v>95</v>
      </c>
    </row>
  </sheetData>
  <mergeCells count="7">
    <mergeCell ref="A25:A26"/>
    <mergeCell ref="A35:A36"/>
    <mergeCell ref="A1:L1"/>
    <mergeCell ref="A29:A32"/>
    <mergeCell ref="A11:A13"/>
    <mergeCell ref="A3:A5"/>
    <mergeCell ref="A19:A2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1" sqref="E1"/>
    </sheetView>
  </sheetViews>
  <sheetFormatPr defaultRowHeight="16.5" x14ac:dyDescent="0.25"/>
  <cols>
    <col min="1" max="1" width="9.75" style="32" bestFit="1" customWidth="1"/>
    <col min="2" max="2" width="10.625" style="32" bestFit="1" customWidth="1"/>
    <col min="3" max="4" width="12.375" style="32" customWidth="1"/>
  </cols>
  <sheetData>
    <row r="1" spans="1:14" s="2" customFormat="1" ht="24" customHeight="1" x14ac:dyDescent="0.25">
      <c r="A1" s="158" t="s">
        <v>21</v>
      </c>
      <c r="B1" s="158"/>
      <c r="C1" s="158"/>
      <c r="D1" s="158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s="2" customFormat="1" ht="16.5" customHeight="1" thickBot="1" x14ac:dyDescent="0.3">
      <c r="A2" s="3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</row>
    <row r="3" spans="1:14" ht="31.5" x14ac:dyDescent="0.25">
      <c r="A3" s="60" t="s">
        <v>30</v>
      </c>
      <c r="B3" s="65" t="s">
        <v>29</v>
      </c>
      <c r="C3" s="63" t="s">
        <v>19</v>
      </c>
      <c r="D3" s="33" t="s">
        <v>20</v>
      </c>
    </row>
    <row r="4" spans="1:14" x14ac:dyDescent="0.25">
      <c r="A4" s="61" t="s">
        <v>27</v>
      </c>
      <c r="B4" s="66" t="s">
        <v>25</v>
      </c>
      <c r="C4" s="64">
        <v>10</v>
      </c>
      <c r="D4" s="35" t="s">
        <v>25</v>
      </c>
    </row>
    <row r="5" spans="1:14" ht="18" x14ac:dyDescent="0.25">
      <c r="A5" s="61" t="s">
        <v>25</v>
      </c>
      <c r="B5" s="20" t="s">
        <v>28</v>
      </c>
      <c r="C5" s="64">
        <v>11</v>
      </c>
      <c r="D5" s="35" t="s">
        <v>25</v>
      </c>
    </row>
    <row r="6" spans="1:14" ht="18" x14ac:dyDescent="0.25">
      <c r="A6" s="61" t="s">
        <v>31</v>
      </c>
      <c r="B6" s="20" t="s">
        <v>33</v>
      </c>
      <c r="C6" s="17">
        <v>15</v>
      </c>
      <c r="D6" s="20">
        <v>15</v>
      </c>
    </row>
    <row r="7" spans="1:14" x14ac:dyDescent="0.25">
      <c r="A7" s="61" t="s">
        <v>32</v>
      </c>
      <c r="B7" s="66" t="s">
        <v>25</v>
      </c>
      <c r="C7" s="17">
        <v>18</v>
      </c>
      <c r="D7" s="20" t="s">
        <v>25</v>
      </c>
    </row>
    <row r="8" spans="1:14" ht="18" x14ac:dyDescent="0.25">
      <c r="A8" s="32" t="s">
        <v>25</v>
      </c>
      <c r="B8" s="20" t="s">
        <v>34</v>
      </c>
      <c r="C8" s="17">
        <v>19</v>
      </c>
      <c r="D8" s="20">
        <v>20</v>
      </c>
    </row>
    <row r="9" spans="1:14" ht="18" x14ac:dyDescent="0.25">
      <c r="A9" s="61" t="s">
        <v>24</v>
      </c>
      <c r="B9" s="20" t="s">
        <v>35</v>
      </c>
      <c r="C9" s="17">
        <v>25</v>
      </c>
      <c r="D9" s="20">
        <v>30</v>
      </c>
    </row>
    <row r="10" spans="1:14" ht="18" x14ac:dyDescent="0.25">
      <c r="A10" s="61" t="s">
        <v>24</v>
      </c>
      <c r="B10" s="20" t="s">
        <v>41</v>
      </c>
      <c r="C10" s="17">
        <v>33</v>
      </c>
      <c r="D10" s="20">
        <v>40</v>
      </c>
    </row>
    <row r="11" spans="1:14" ht="18" x14ac:dyDescent="0.25">
      <c r="A11" s="61" t="s">
        <v>24</v>
      </c>
      <c r="B11" s="20" t="s">
        <v>36</v>
      </c>
      <c r="C11" s="17">
        <v>50</v>
      </c>
      <c r="D11" s="20">
        <v>55</v>
      </c>
    </row>
    <row r="12" spans="1:14" ht="18" x14ac:dyDescent="0.25">
      <c r="A12" s="61" t="s">
        <v>24</v>
      </c>
      <c r="B12" s="20" t="s">
        <v>37</v>
      </c>
      <c r="C12" s="17">
        <v>60</v>
      </c>
      <c r="D12" s="20">
        <v>70</v>
      </c>
    </row>
    <row r="13" spans="1:14" ht="18" x14ac:dyDescent="0.25">
      <c r="A13" s="61" t="s">
        <v>24</v>
      </c>
      <c r="B13" s="20" t="s">
        <v>38</v>
      </c>
      <c r="C13" s="17">
        <v>75</v>
      </c>
      <c r="D13" s="20">
        <v>90</v>
      </c>
    </row>
    <row r="14" spans="1:14" ht="18" x14ac:dyDescent="0.25">
      <c r="A14" s="61" t="s">
        <v>24</v>
      </c>
      <c r="B14" s="20" t="s">
        <v>39</v>
      </c>
      <c r="C14" s="17">
        <v>85</v>
      </c>
      <c r="D14" s="20">
        <v>100</v>
      </c>
    </row>
    <row r="15" spans="1:14" ht="18.75" thickBot="1" x14ac:dyDescent="0.3">
      <c r="A15" s="62" t="s">
        <v>24</v>
      </c>
      <c r="B15" s="24" t="s">
        <v>40</v>
      </c>
      <c r="C15" s="21">
        <v>100</v>
      </c>
      <c r="D15" s="24">
        <v>120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zoomScale="75" zoomScaleNormal="75" workbookViewId="0"/>
  </sheetViews>
  <sheetFormatPr defaultRowHeight="16.5" x14ac:dyDescent="0.25"/>
  <cols>
    <col min="1" max="1" width="2.875" customWidth="1"/>
    <col min="2" max="2" width="14.125" bestFit="1" customWidth="1"/>
    <col min="3" max="5" width="6.5" bestFit="1" customWidth="1"/>
    <col min="6" max="6" width="10.375" bestFit="1" customWidth="1"/>
    <col min="7" max="7" width="8.375" bestFit="1" customWidth="1"/>
    <col min="8" max="8" width="2.875" customWidth="1"/>
    <col min="9" max="9" width="14.125" bestFit="1" customWidth="1"/>
    <col min="10" max="13" width="6.5" bestFit="1" customWidth="1"/>
  </cols>
  <sheetData>
    <row r="1" spans="2:13" ht="17.25" thickBot="1" x14ac:dyDescent="0.3"/>
    <row r="2" spans="2:13" x14ac:dyDescent="0.25">
      <c r="B2" s="139" t="s">
        <v>102</v>
      </c>
      <c r="C2" s="187" t="s">
        <v>104</v>
      </c>
      <c r="D2" s="187"/>
      <c r="E2" s="187"/>
      <c r="F2" s="187"/>
      <c r="G2" s="188"/>
      <c r="I2" s="139" t="s">
        <v>102</v>
      </c>
      <c r="J2" s="187" t="s">
        <v>103</v>
      </c>
      <c r="K2" s="187"/>
      <c r="L2" s="187"/>
      <c r="M2" s="188"/>
    </row>
    <row r="3" spans="2:13" x14ac:dyDescent="0.25">
      <c r="B3" s="140" t="s">
        <v>101</v>
      </c>
      <c r="C3" s="159" t="s">
        <v>93</v>
      </c>
      <c r="D3" s="159"/>
      <c r="E3" s="159"/>
      <c r="F3" s="18" t="s">
        <v>112</v>
      </c>
      <c r="G3" s="20" t="s">
        <v>96</v>
      </c>
      <c r="H3" s="32"/>
      <c r="I3" s="180" t="s">
        <v>101</v>
      </c>
      <c r="J3" s="172" t="s">
        <v>105</v>
      </c>
      <c r="K3" s="182"/>
      <c r="L3" s="182"/>
      <c r="M3" s="183"/>
    </row>
    <row r="4" spans="2:13" x14ac:dyDescent="0.25">
      <c r="B4" s="140" t="s">
        <v>99</v>
      </c>
      <c r="C4" s="159">
        <v>100</v>
      </c>
      <c r="D4" s="159"/>
      <c r="E4" s="159"/>
      <c r="F4" s="18">
        <v>100</v>
      </c>
      <c r="G4" s="20">
        <v>250</v>
      </c>
      <c r="I4" s="181"/>
      <c r="J4" s="184"/>
      <c r="K4" s="185"/>
      <c r="L4" s="185"/>
      <c r="M4" s="186"/>
    </row>
    <row r="5" spans="2:13" x14ac:dyDescent="0.25">
      <c r="B5" s="140" t="s">
        <v>100</v>
      </c>
      <c r="C5" s="18" t="s">
        <v>90</v>
      </c>
      <c r="D5" s="18" t="s">
        <v>88</v>
      </c>
      <c r="E5" s="18" t="s">
        <v>89</v>
      </c>
      <c r="F5" s="18" t="s">
        <v>89</v>
      </c>
      <c r="G5" s="20" t="s">
        <v>89</v>
      </c>
      <c r="I5" s="140" t="s">
        <v>117</v>
      </c>
      <c r="J5" s="159" t="s">
        <v>118</v>
      </c>
      <c r="K5" s="159"/>
      <c r="L5" s="159" t="s">
        <v>119</v>
      </c>
      <c r="M5" s="189"/>
    </row>
    <row r="6" spans="2:13" ht="17.25" thickBot="1" x14ac:dyDescent="0.3">
      <c r="B6" s="141" t="s">
        <v>97</v>
      </c>
      <c r="C6" s="22" t="s">
        <v>91</v>
      </c>
      <c r="D6" s="22" t="s">
        <v>92</v>
      </c>
      <c r="E6" s="22" t="s">
        <v>92</v>
      </c>
      <c r="F6" s="22" t="s">
        <v>111</v>
      </c>
      <c r="G6" s="24" t="s">
        <v>98</v>
      </c>
      <c r="I6" s="141" t="s">
        <v>97</v>
      </c>
      <c r="J6" s="22" t="s">
        <v>91</v>
      </c>
      <c r="K6" s="22" t="s">
        <v>92</v>
      </c>
      <c r="L6" s="22" t="s">
        <v>92</v>
      </c>
      <c r="M6" s="24" t="s">
        <v>111</v>
      </c>
    </row>
    <row r="7" spans="2:13" x14ac:dyDescent="0.25">
      <c r="B7" s="142">
        <v>0</v>
      </c>
      <c r="C7" s="50">
        <v>10</v>
      </c>
      <c r="D7" s="50">
        <v>10</v>
      </c>
      <c r="E7" s="50">
        <v>10</v>
      </c>
      <c r="F7" s="50">
        <v>15</v>
      </c>
      <c r="G7" s="169"/>
      <c r="I7" s="142">
        <v>0</v>
      </c>
      <c r="J7" s="50">
        <v>5.5</v>
      </c>
      <c r="K7" s="50">
        <v>4.3</v>
      </c>
      <c r="L7" s="50">
        <v>7.5</v>
      </c>
      <c r="M7" s="51">
        <v>6</v>
      </c>
    </row>
    <row r="8" spans="2:13" x14ac:dyDescent="0.25">
      <c r="B8" s="143">
        <v>10</v>
      </c>
      <c r="C8" s="18">
        <v>15</v>
      </c>
      <c r="D8" s="18">
        <v>15</v>
      </c>
      <c r="E8" s="18">
        <v>15</v>
      </c>
      <c r="F8" s="144">
        <v>15</v>
      </c>
      <c r="G8" s="170"/>
      <c r="I8" s="143">
        <v>4.3</v>
      </c>
      <c r="J8" s="147">
        <v>5.5</v>
      </c>
      <c r="K8" s="148">
        <v>7.5</v>
      </c>
      <c r="L8" s="147">
        <v>7.5</v>
      </c>
      <c r="M8" s="149">
        <v>6</v>
      </c>
    </row>
    <row r="9" spans="2:13" x14ac:dyDescent="0.25">
      <c r="B9" s="143">
        <v>15</v>
      </c>
      <c r="C9" s="18">
        <v>20</v>
      </c>
      <c r="D9" s="18">
        <v>20</v>
      </c>
      <c r="E9" s="18">
        <v>20</v>
      </c>
      <c r="F9" s="18">
        <v>20</v>
      </c>
      <c r="G9" s="170"/>
      <c r="I9" s="143">
        <v>5.5</v>
      </c>
      <c r="J9" s="18">
        <v>9</v>
      </c>
      <c r="K9" s="147">
        <v>7.5</v>
      </c>
      <c r="L9" s="147">
        <v>7.5</v>
      </c>
      <c r="M9" s="149">
        <v>6</v>
      </c>
    </row>
    <row r="10" spans="2:13" x14ac:dyDescent="0.25">
      <c r="B10" s="143">
        <v>20</v>
      </c>
      <c r="C10" s="18">
        <v>30</v>
      </c>
      <c r="D10" s="18">
        <v>30</v>
      </c>
      <c r="E10" s="18">
        <v>30</v>
      </c>
      <c r="F10" s="18">
        <v>30</v>
      </c>
      <c r="G10" s="170"/>
      <c r="I10" s="143">
        <v>7.5</v>
      </c>
      <c r="J10" s="147">
        <v>9</v>
      </c>
      <c r="K10" s="18">
        <v>12</v>
      </c>
      <c r="L10" s="18">
        <v>10.1</v>
      </c>
      <c r="M10" s="150">
        <v>8</v>
      </c>
    </row>
    <row r="11" spans="2:13" x14ac:dyDescent="0.25">
      <c r="B11" s="143">
        <v>30</v>
      </c>
      <c r="C11" s="18">
        <v>40</v>
      </c>
      <c r="D11" s="18">
        <v>40</v>
      </c>
      <c r="E11" s="18">
        <v>40</v>
      </c>
      <c r="F11" s="18">
        <v>40</v>
      </c>
      <c r="G11" s="170"/>
      <c r="I11" s="143">
        <v>8</v>
      </c>
      <c r="J11" s="147">
        <v>9</v>
      </c>
      <c r="K11" s="147">
        <v>12</v>
      </c>
      <c r="L11" s="147">
        <v>10.1</v>
      </c>
      <c r="M11" s="20">
        <v>9</v>
      </c>
    </row>
    <row r="12" spans="2:13" x14ac:dyDescent="0.25">
      <c r="B12" s="143">
        <v>40</v>
      </c>
      <c r="C12" s="18">
        <v>50</v>
      </c>
      <c r="D12" s="18">
        <v>50</v>
      </c>
      <c r="E12" s="18">
        <v>50</v>
      </c>
      <c r="F12" s="18">
        <v>50</v>
      </c>
      <c r="G12" s="170"/>
      <c r="I12" s="143">
        <v>9</v>
      </c>
      <c r="J12" s="148">
        <v>12</v>
      </c>
      <c r="K12" s="147">
        <v>12</v>
      </c>
      <c r="L12" s="147">
        <v>10.1</v>
      </c>
      <c r="M12" s="149">
        <v>9</v>
      </c>
    </row>
    <row r="13" spans="2:13" x14ac:dyDescent="0.25">
      <c r="B13" s="143">
        <v>50</v>
      </c>
      <c r="C13" s="18">
        <v>60</v>
      </c>
      <c r="D13" s="18">
        <v>60</v>
      </c>
      <c r="E13" s="18">
        <v>60</v>
      </c>
      <c r="F13" s="18">
        <v>60</v>
      </c>
      <c r="G13" s="170"/>
      <c r="I13" s="143">
        <v>10.1</v>
      </c>
      <c r="J13" s="147">
        <v>12</v>
      </c>
      <c r="K13" s="147">
        <v>12</v>
      </c>
      <c r="L13" s="18">
        <v>12</v>
      </c>
      <c r="M13" s="20">
        <v>12</v>
      </c>
    </row>
    <row r="14" spans="2:13" x14ac:dyDescent="0.25">
      <c r="B14" s="143">
        <v>60</v>
      </c>
      <c r="C14" s="18">
        <v>75</v>
      </c>
      <c r="D14" s="18">
        <v>75</v>
      </c>
      <c r="E14" s="18">
        <v>75</v>
      </c>
      <c r="F14" s="18">
        <v>75</v>
      </c>
      <c r="G14" s="170"/>
      <c r="I14" s="143">
        <v>12</v>
      </c>
      <c r="J14" s="18">
        <v>16</v>
      </c>
      <c r="K14" s="18">
        <v>16</v>
      </c>
      <c r="L14" s="18">
        <v>16</v>
      </c>
      <c r="M14" s="20">
        <v>21</v>
      </c>
    </row>
    <row r="15" spans="2:13" x14ac:dyDescent="0.25">
      <c r="B15" s="143">
        <v>75</v>
      </c>
      <c r="C15" s="18">
        <v>100</v>
      </c>
      <c r="D15" s="18">
        <v>100</v>
      </c>
      <c r="E15" s="18">
        <v>100</v>
      </c>
      <c r="F15" s="18">
        <v>100</v>
      </c>
      <c r="G15" s="171"/>
      <c r="I15" s="143">
        <v>16</v>
      </c>
      <c r="J15" s="18">
        <v>24</v>
      </c>
      <c r="K15" s="18">
        <v>24</v>
      </c>
      <c r="L15" s="18">
        <v>24</v>
      </c>
      <c r="M15" s="149">
        <v>21</v>
      </c>
    </row>
    <row r="16" spans="2:13" x14ac:dyDescent="0.25">
      <c r="B16" s="143">
        <v>100</v>
      </c>
      <c r="C16" s="160"/>
      <c r="D16" s="161"/>
      <c r="E16" s="161"/>
      <c r="F16" s="162"/>
      <c r="G16" s="20">
        <v>125</v>
      </c>
      <c r="I16" s="143">
        <v>21</v>
      </c>
      <c r="J16" s="147">
        <v>24</v>
      </c>
      <c r="K16" s="147">
        <v>24</v>
      </c>
      <c r="L16" s="147">
        <v>24</v>
      </c>
      <c r="M16" s="20">
        <v>23</v>
      </c>
    </row>
    <row r="17" spans="2:13" x14ac:dyDescent="0.25">
      <c r="B17" s="143">
        <v>125</v>
      </c>
      <c r="C17" s="163"/>
      <c r="D17" s="164"/>
      <c r="E17" s="164"/>
      <c r="F17" s="165"/>
      <c r="G17" s="20">
        <v>150</v>
      </c>
      <c r="I17" s="143">
        <v>23</v>
      </c>
      <c r="J17" s="147">
        <v>24</v>
      </c>
      <c r="K17" s="147">
        <v>24</v>
      </c>
      <c r="L17" s="147">
        <v>24</v>
      </c>
      <c r="M17" s="20">
        <v>27</v>
      </c>
    </row>
    <row r="18" spans="2:13" x14ac:dyDescent="0.25">
      <c r="B18" s="143">
        <v>150</v>
      </c>
      <c r="C18" s="163"/>
      <c r="D18" s="164"/>
      <c r="E18" s="164"/>
      <c r="F18" s="165"/>
      <c r="G18" s="20">
        <v>175</v>
      </c>
      <c r="I18" s="143">
        <v>24</v>
      </c>
      <c r="J18" s="18">
        <v>26</v>
      </c>
      <c r="K18" s="18">
        <v>26</v>
      </c>
      <c r="L18" s="18">
        <v>26</v>
      </c>
      <c r="M18" s="149">
        <v>27</v>
      </c>
    </row>
    <row r="19" spans="2:13" x14ac:dyDescent="0.25">
      <c r="B19" s="143">
        <v>175</v>
      </c>
      <c r="C19" s="163"/>
      <c r="D19" s="164"/>
      <c r="E19" s="164"/>
      <c r="F19" s="165"/>
      <c r="G19" s="20">
        <v>200</v>
      </c>
      <c r="I19" s="143">
        <v>26</v>
      </c>
      <c r="J19" s="18">
        <v>30</v>
      </c>
      <c r="K19" s="18">
        <v>30</v>
      </c>
      <c r="L19" s="18">
        <v>30</v>
      </c>
      <c r="M19" s="149">
        <v>27</v>
      </c>
    </row>
    <row r="20" spans="2:13" x14ac:dyDescent="0.25">
      <c r="B20" s="143">
        <v>200</v>
      </c>
      <c r="C20" s="163"/>
      <c r="D20" s="164"/>
      <c r="E20" s="164"/>
      <c r="F20" s="165"/>
      <c r="G20" s="20">
        <v>225</v>
      </c>
      <c r="I20" s="143">
        <v>27</v>
      </c>
      <c r="J20" s="147">
        <v>30</v>
      </c>
      <c r="K20" s="147">
        <v>30</v>
      </c>
      <c r="L20" s="147">
        <v>30</v>
      </c>
      <c r="M20" s="20">
        <v>40</v>
      </c>
    </row>
    <row r="21" spans="2:13" x14ac:dyDescent="0.25">
      <c r="B21" s="143">
        <v>225</v>
      </c>
      <c r="C21" s="163"/>
      <c r="D21" s="164"/>
      <c r="E21" s="164"/>
      <c r="F21" s="165"/>
      <c r="G21" s="20">
        <v>250</v>
      </c>
      <c r="I21" s="143">
        <v>30</v>
      </c>
      <c r="J21" s="18">
        <v>35</v>
      </c>
      <c r="K21" s="18">
        <v>35</v>
      </c>
      <c r="L21" s="18">
        <v>35</v>
      </c>
      <c r="M21" s="149">
        <v>40</v>
      </c>
    </row>
    <row r="22" spans="2:13" ht="17.25" thickBot="1" x14ac:dyDescent="0.3">
      <c r="B22" s="145">
        <v>250</v>
      </c>
      <c r="C22" s="166"/>
      <c r="D22" s="167"/>
      <c r="E22" s="167"/>
      <c r="F22" s="168"/>
      <c r="G22" s="146"/>
      <c r="I22" s="143">
        <v>35</v>
      </c>
      <c r="J22" s="18">
        <v>44</v>
      </c>
      <c r="K22" s="18">
        <v>44</v>
      </c>
      <c r="L22" s="18">
        <v>44</v>
      </c>
      <c r="M22" s="149">
        <v>40</v>
      </c>
    </row>
    <row r="23" spans="2:13" x14ac:dyDescent="0.25">
      <c r="I23" s="143">
        <v>40</v>
      </c>
      <c r="J23" s="147">
        <v>44</v>
      </c>
      <c r="K23" s="147">
        <v>44</v>
      </c>
      <c r="L23" s="147">
        <v>44</v>
      </c>
      <c r="M23" s="20">
        <v>52</v>
      </c>
    </row>
    <row r="24" spans="2:13" x14ac:dyDescent="0.25">
      <c r="I24" s="143">
        <v>44</v>
      </c>
      <c r="J24" s="18">
        <v>58</v>
      </c>
      <c r="K24" s="18">
        <v>58</v>
      </c>
      <c r="L24" s="18">
        <v>58</v>
      </c>
      <c r="M24" s="149">
        <v>52</v>
      </c>
    </row>
    <row r="25" spans="2:13" x14ac:dyDescent="0.25">
      <c r="I25" s="143">
        <v>52</v>
      </c>
      <c r="J25" s="147">
        <v>58</v>
      </c>
      <c r="K25" s="147">
        <v>58</v>
      </c>
      <c r="L25" s="147">
        <v>58</v>
      </c>
      <c r="M25" s="20">
        <v>65</v>
      </c>
    </row>
    <row r="26" spans="2:13" x14ac:dyDescent="0.25">
      <c r="I26" s="143">
        <v>58</v>
      </c>
      <c r="J26" s="18">
        <v>68</v>
      </c>
      <c r="K26" s="18">
        <v>68</v>
      </c>
      <c r="L26" s="18">
        <v>68</v>
      </c>
      <c r="M26" s="149">
        <v>65</v>
      </c>
    </row>
    <row r="27" spans="2:13" x14ac:dyDescent="0.25">
      <c r="I27" s="143">
        <v>65</v>
      </c>
      <c r="J27" s="147">
        <v>68</v>
      </c>
      <c r="K27" s="147">
        <v>68</v>
      </c>
      <c r="L27" s="147">
        <v>68</v>
      </c>
      <c r="M27" s="20">
        <v>75</v>
      </c>
    </row>
    <row r="28" spans="2:13" x14ac:dyDescent="0.25">
      <c r="I28" s="143">
        <v>68</v>
      </c>
      <c r="J28" s="18">
        <v>80</v>
      </c>
      <c r="K28" s="18">
        <v>80</v>
      </c>
      <c r="L28" s="18">
        <v>80</v>
      </c>
      <c r="M28" s="149">
        <v>75</v>
      </c>
    </row>
    <row r="29" spans="2:13" x14ac:dyDescent="0.25">
      <c r="I29" s="143">
        <v>75</v>
      </c>
      <c r="J29" s="147">
        <v>80</v>
      </c>
      <c r="K29" s="147">
        <v>80</v>
      </c>
      <c r="L29" s="147">
        <v>80</v>
      </c>
      <c r="M29" s="20">
        <v>100</v>
      </c>
    </row>
    <row r="30" spans="2:13" x14ac:dyDescent="0.25">
      <c r="I30" s="143">
        <v>80</v>
      </c>
      <c r="J30" s="172"/>
      <c r="K30" s="173"/>
      <c r="L30" s="18">
        <v>105</v>
      </c>
      <c r="M30" s="149">
        <v>100</v>
      </c>
    </row>
    <row r="31" spans="2:13" x14ac:dyDescent="0.25">
      <c r="I31" s="143">
        <v>100</v>
      </c>
      <c r="J31" s="174"/>
      <c r="K31" s="175"/>
      <c r="L31" s="147">
        <v>105</v>
      </c>
      <c r="M31" s="20">
        <v>130</v>
      </c>
    </row>
    <row r="32" spans="2:13" x14ac:dyDescent="0.25">
      <c r="I32" s="143">
        <v>105</v>
      </c>
      <c r="J32" s="174"/>
      <c r="K32" s="175"/>
      <c r="L32" s="18">
        <v>135</v>
      </c>
      <c r="M32" s="149">
        <v>130</v>
      </c>
    </row>
    <row r="33" spans="9:13" x14ac:dyDescent="0.25">
      <c r="I33" s="143">
        <v>130</v>
      </c>
      <c r="J33" s="174"/>
      <c r="K33" s="175"/>
      <c r="L33" s="147">
        <v>135</v>
      </c>
      <c r="M33" s="20">
        <v>150</v>
      </c>
    </row>
    <row r="34" spans="9:13" x14ac:dyDescent="0.25">
      <c r="I34" s="143">
        <v>135</v>
      </c>
      <c r="J34" s="174"/>
      <c r="K34" s="175"/>
      <c r="L34" s="18">
        <v>165</v>
      </c>
      <c r="M34" s="149">
        <v>150</v>
      </c>
    </row>
    <row r="35" spans="9:13" x14ac:dyDescent="0.25">
      <c r="I35" s="143">
        <v>150</v>
      </c>
      <c r="J35" s="174"/>
      <c r="K35" s="175"/>
      <c r="L35" s="147">
        <v>165</v>
      </c>
      <c r="M35" s="20">
        <v>180</v>
      </c>
    </row>
    <row r="36" spans="9:13" x14ac:dyDescent="0.25">
      <c r="I36" s="143">
        <v>165</v>
      </c>
      <c r="J36" s="174"/>
      <c r="K36" s="175"/>
      <c r="L36" s="18">
        <v>200</v>
      </c>
      <c r="M36" s="149">
        <v>180</v>
      </c>
    </row>
    <row r="37" spans="9:13" x14ac:dyDescent="0.25">
      <c r="I37" s="143">
        <v>180</v>
      </c>
      <c r="J37" s="174"/>
      <c r="K37" s="175"/>
      <c r="L37" s="147">
        <v>200</v>
      </c>
      <c r="M37" s="20">
        <v>263</v>
      </c>
    </row>
    <row r="38" spans="9:13" x14ac:dyDescent="0.25">
      <c r="I38" s="143">
        <v>200</v>
      </c>
      <c r="J38" s="174"/>
      <c r="K38" s="175"/>
      <c r="L38" s="18">
        <v>225</v>
      </c>
      <c r="M38" s="149">
        <v>263</v>
      </c>
    </row>
    <row r="39" spans="9:13" x14ac:dyDescent="0.25">
      <c r="I39" s="143">
        <v>225</v>
      </c>
      <c r="J39" s="174"/>
      <c r="K39" s="175"/>
      <c r="L39" s="18">
        <v>300</v>
      </c>
      <c r="M39" s="149">
        <v>263</v>
      </c>
    </row>
    <row r="40" spans="9:13" x14ac:dyDescent="0.25">
      <c r="I40" s="143">
        <v>263</v>
      </c>
      <c r="J40" s="174"/>
      <c r="K40" s="175"/>
      <c r="L40" s="147">
        <v>300</v>
      </c>
      <c r="M40" s="20">
        <v>360</v>
      </c>
    </row>
    <row r="41" spans="9:13" x14ac:dyDescent="0.25">
      <c r="I41" s="143">
        <v>300</v>
      </c>
      <c r="J41" s="174"/>
      <c r="K41" s="175"/>
      <c r="L41" s="18">
        <v>400</v>
      </c>
      <c r="M41" s="149">
        <v>360</v>
      </c>
    </row>
    <row r="42" spans="9:13" x14ac:dyDescent="0.25">
      <c r="I42" s="143">
        <v>360</v>
      </c>
      <c r="J42" s="174"/>
      <c r="K42" s="175"/>
      <c r="L42" s="147">
        <v>400</v>
      </c>
      <c r="M42" s="20">
        <v>500</v>
      </c>
    </row>
    <row r="43" spans="9:13" x14ac:dyDescent="0.25">
      <c r="I43" s="143">
        <v>400</v>
      </c>
      <c r="J43" s="174"/>
      <c r="K43" s="175"/>
      <c r="L43" s="18">
        <v>600</v>
      </c>
      <c r="M43" s="149">
        <v>500</v>
      </c>
    </row>
    <row r="44" spans="9:13" x14ac:dyDescent="0.25">
      <c r="I44" s="143">
        <v>500</v>
      </c>
      <c r="J44" s="174"/>
      <c r="K44" s="175"/>
      <c r="L44" s="147">
        <v>600</v>
      </c>
      <c r="M44" s="178"/>
    </row>
    <row r="45" spans="9:13" ht="17.25" thickBot="1" x14ac:dyDescent="0.3">
      <c r="I45" s="145">
        <v>600</v>
      </c>
      <c r="J45" s="176"/>
      <c r="K45" s="177"/>
      <c r="L45" s="151"/>
      <c r="M45" s="179"/>
    </row>
  </sheetData>
  <mergeCells count="12">
    <mergeCell ref="J2:M2"/>
    <mergeCell ref="J5:K5"/>
    <mergeCell ref="L5:M5"/>
    <mergeCell ref="C3:E3"/>
    <mergeCell ref="C2:G2"/>
    <mergeCell ref="C4:E4"/>
    <mergeCell ref="C16:F22"/>
    <mergeCell ref="G7:G15"/>
    <mergeCell ref="J30:K45"/>
    <mergeCell ref="M44:M45"/>
    <mergeCell ref="I3:I4"/>
    <mergeCell ref="J3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馬力-電流對應表</vt:lpstr>
      <vt:lpstr>電線-電流對應表</vt:lpstr>
      <vt:lpstr>開關規格表</vt:lpstr>
    </vt:vector>
  </TitlesOfParts>
  <Company>New Ray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Aping Huang</dc:creator>
  <cp:lastModifiedBy>Aping Huang</cp:lastModifiedBy>
  <cp:lastPrinted>2016-10-22T04:01:57Z</cp:lastPrinted>
  <dcterms:created xsi:type="dcterms:W3CDTF">2016-10-22T03:19:26Z</dcterms:created>
  <dcterms:modified xsi:type="dcterms:W3CDTF">2019-12-28T08:32:52Z</dcterms:modified>
</cp:coreProperties>
</file>